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5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0935" tabRatio="954" firstSheet="31" activeTab="37" xr2:uid="{00000000-000D-0000-FFFF-FFFF00000000}"/>
  </bookViews>
  <sheets>
    <sheet name="ANEXO 2" sheetId="6" r:id="rId1"/>
    <sheet name="ANEXO 2.1." sheetId="113" r:id="rId2"/>
    <sheet name="ANEXO2.2 PART(N)" sheetId="116" r:id="rId3"/>
    <sheet name="ANEXO 2.3 INGGEST" sheetId="117" r:id="rId4"/>
    <sheet name="ANEXO 2.4 ISR NVO" sheetId="118" r:id="rId5"/>
    <sheet name="ANEXO 2.5 PART ECON" sheetId="119" r:id="rId6"/>
    <sheet name="ANEXO 2.6 INGGESTI_ECON" sheetId="120" r:id="rId7"/>
    <sheet name="ANEXO 2.7 FORTASEG REF." sheetId="124" r:id="rId8"/>
    <sheet name="ANEXO 2.8 FORTASEG NVO" sheetId="123" r:id="rId9"/>
    <sheet name="ANEXO 2.9 FIII NVO" sheetId="122" r:id="rId10"/>
    <sheet name="ANEXO 2.10 FIV NVO" sheetId="121" r:id="rId11"/>
    <sheet name="ANEXO 2.11 FIV ECON" sheetId="128" r:id="rId12"/>
    <sheet name="ANEXO 2.12 RETRANSF NVO" sheetId="127" r:id="rId13"/>
    <sheet name="ANEXO 2.13 RETRANSF ECON" sheetId="125" r:id="rId14"/>
    <sheet name="ANEXO 2.4 PART 2017" sheetId="10" r:id="rId15"/>
    <sheet name="ANEXO 2.5 ING 2017" sheetId="11" r:id="rId16"/>
    <sheet name="ANEXO 2.6 FONDOIII" sheetId="12" r:id="rId17"/>
    <sheet name="ANEXO 2.7 FONDO IV NVO" sheetId="13" r:id="rId18"/>
    <sheet name="ANEXO 2.8 FONDOIV ECON" sheetId="103" r:id="rId19"/>
    <sheet name="ANEXO 2.9 ISR" sheetId="71" r:id="rId20"/>
    <sheet name="ANEXO 2.10 ISR ECOM" sheetId="101" r:id="rId21"/>
    <sheet name="ANEXO 2.11 ADEL. PART ECOM" sheetId="62" r:id="rId22"/>
    <sheet name="ANEXO 2.12 FISE" sheetId="96" r:id="rId23"/>
    <sheet name="ANEXO 2.13 FORTASEG" sheetId="105" r:id="rId24"/>
    <sheet name="ANEXO 2.14 FORTASEG REF" sheetId="42" r:id="rId25"/>
    <sheet name="ANEXO 2.15 PROG INFRAEST REM" sheetId="107" r:id="rId26"/>
    <sheet name="ANEXO 2.16 APAUR." sheetId="72" r:id="rId27"/>
    <sheet name="ANEXO 2.17 CULTURA  ECON" sheetId="73" r:id="rId28"/>
    <sheet name="ANEXO 2.18 PDR" sheetId="98" r:id="rId29"/>
    <sheet name="ANEXO 2.19 HIDROCARB." sheetId="85" r:id="rId30"/>
    <sheet name="ANEXO 2.20 HIDROC. ECON" sheetId="110" r:id="rId31"/>
    <sheet name="ANEXO 2.21 FORTALECE" sheetId="87" r:id="rId32"/>
    <sheet name="ANEXO 2.22 FORTALECE ECONO" sheetId="111" r:id="rId33"/>
    <sheet name="ANEXO 2.23 FORT. FINAN REM" sheetId="86" r:id="rId34"/>
    <sheet name="ANEXO 2.24 FORT INV4 REF" sheetId="129" r:id="rId35"/>
    <sheet name="ANEXO 2.25 PROG (AAL) " sheetId="14" r:id="rId36"/>
    <sheet name="ANEXO 2.26 AGUAS RESID" sheetId="130" r:id="rId37"/>
    <sheet name="ANEXO 2.27 FRONTERAS" sheetId="131" r:id="rId38"/>
    <sheet name="ANEXO 2.28 REC TRANS" sheetId="41" r:id="rId39"/>
    <sheet name="ANEXO 2.29 A REC TRANS REM" sheetId="104" r:id="rId40"/>
    <sheet name="ANEXO 3" sheetId="114" r:id="rId41"/>
    <sheet name="ANEXO 4.10 ACCXCONTRATO" sheetId="115" r:id="rId42"/>
    <sheet name="ACCCONVENIDAS 4.B" sheetId="28" r:id="rId43"/>
    <sheet name="ANEXO 9 CUADRO DE FIRMAS" sheetId="30" r:id="rId44"/>
  </sheets>
  <externalReferences>
    <externalReference r:id="rId45"/>
    <externalReference r:id="rId46"/>
    <externalReference r:id="rId47"/>
    <externalReference r:id="rId48"/>
    <externalReference r:id="rId49"/>
    <externalReference r:id="rId50"/>
  </externalReferences>
  <definedNames>
    <definedName name="ACUMULADO" localSheetId="1">#REF!</definedName>
    <definedName name="ACUMULADO" localSheetId="20">#REF!</definedName>
    <definedName name="ACUMULADO" localSheetId="21">#REF!</definedName>
    <definedName name="ACUMULADO" localSheetId="22">#REF!</definedName>
    <definedName name="ACUMULADO" localSheetId="23">#REF!</definedName>
    <definedName name="ACUMULADO" localSheetId="13">#REF!</definedName>
    <definedName name="ACUMULADO" localSheetId="24">#REF!</definedName>
    <definedName name="ACUMULADO" localSheetId="25">#REF!</definedName>
    <definedName name="ACUMULADO" localSheetId="26">#REF!</definedName>
    <definedName name="ACUMULADO" localSheetId="27">#REF!</definedName>
    <definedName name="ACUMULADO" localSheetId="28">#REF!</definedName>
    <definedName name="ACUMULADO" localSheetId="29">#REF!</definedName>
    <definedName name="ACUMULADO" localSheetId="30">#REF!</definedName>
    <definedName name="ACUMULADO" localSheetId="31">#REF!</definedName>
    <definedName name="ACUMULADO" localSheetId="32">#REF!</definedName>
    <definedName name="ACUMULADO" localSheetId="33">#REF!</definedName>
    <definedName name="ACUMULADO" localSheetId="34">#REF!</definedName>
    <definedName name="ACUMULADO" localSheetId="36">#REF!</definedName>
    <definedName name="ACUMULADO" localSheetId="37">#REF!</definedName>
    <definedName name="ACUMULADO" localSheetId="38">#REF!</definedName>
    <definedName name="ACUMULADO" localSheetId="39">#REF!</definedName>
    <definedName name="ACUMULADO" localSheetId="3">#REF!</definedName>
    <definedName name="ACUMULADO" localSheetId="4">#REF!</definedName>
    <definedName name="ACUMULADO" localSheetId="18">#REF!</definedName>
    <definedName name="ACUMULADO" localSheetId="19">#REF!</definedName>
    <definedName name="ACUMULADO" localSheetId="40">#REF!</definedName>
    <definedName name="ACUMULADO" localSheetId="41">#REF!</definedName>
    <definedName name="ACUMULADO" localSheetId="2">#REF!</definedName>
    <definedName name="ACUMULADO">#REF!</definedName>
    <definedName name="_xlnm.Print_Area" localSheetId="42">'ACCCONVENIDAS 4.B'!$A$1:$L$92</definedName>
    <definedName name="_xlnm.Print_Area" localSheetId="0">'ANEXO 2'!$A$1:$S$91</definedName>
    <definedName name="_xlnm.Print_Area" localSheetId="1">'ANEXO 2.1.'!$A$1:$O$117</definedName>
    <definedName name="_xlnm.Print_Area" localSheetId="40">'ANEXO 3'!$A$1:$Y$620</definedName>
    <definedName name="_xlnm.Print_Area" localSheetId="41">'ANEXO 4.10 ACCXCONTRATO'!$A$1:$X$171</definedName>
    <definedName name="_xlnm.Print_Area" localSheetId="43">'ANEXO 9 CUADRO DE FIRMAS'!$A$2:$L$50</definedName>
    <definedName name="AUTOEVALUACION" localSheetId="42">'[1]CUADRO 3'!$A$2</definedName>
    <definedName name="AUTOEVALUACION" localSheetId="0">'[1]CUADRO 3'!$A$2</definedName>
    <definedName name="AUTOEVALUACION" localSheetId="1">'[1]CUADRO 3'!$A$2</definedName>
    <definedName name="AUTOEVALUACION" localSheetId="20">'[1]CUADRO 3'!$A$2</definedName>
    <definedName name="AUTOEVALUACION" localSheetId="21">'[1]CUADRO 3'!$A$2</definedName>
    <definedName name="AUTOEVALUACION" localSheetId="22">'[1]CUADRO 3'!$A$2</definedName>
    <definedName name="AUTOEVALUACION" localSheetId="23">'[1]CUADRO 3'!$A$2</definedName>
    <definedName name="AUTOEVALUACION" localSheetId="13">#REF!</definedName>
    <definedName name="AUTOEVALUACION" localSheetId="24">'[1]CUADRO 3'!$A$2</definedName>
    <definedName name="AUTOEVALUACION" localSheetId="25">'[1]CUADRO 3'!$A$2</definedName>
    <definedName name="AUTOEVALUACION" localSheetId="26">'[1]CUADRO 3'!$A$2</definedName>
    <definedName name="AUTOEVALUACION" localSheetId="27">'[1]CUADRO 3'!$A$2</definedName>
    <definedName name="AUTOEVALUACION" localSheetId="28">'[1]CUADRO 3'!$A$2</definedName>
    <definedName name="AUTOEVALUACION" localSheetId="29">'[1]CUADRO 3'!$A$2</definedName>
    <definedName name="AUTOEVALUACION" localSheetId="30">'[1]CUADRO 3'!$A$2</definedName>
    <definedName name="AUTOEVALUACION" localSheetId="31">'[1]CUADRO 3'!$A$2</definedName>
    <definedName name="AUTOEVALUACION" localSheetId="32">'[1]CUADRO 3'!$A$2</definedName>
    <definedName name="AUTOEVALUACION" localSheetId="33">'[1]CUADRO 3'!$A$2</definedName>
    <definedName name="AUTOEVALUACION" localSheetId="34">'[1]CUADRO 3'!$A$2</definedName>
    <definedName name="AUTOEVALUACION" localSheetId="35">'[1]CUADRO 3'!$A$2</definedName>
    <definedName name="AUTOEVALUACION" localSheetId="36">'[1]CUADRO 3'!$A$2</definedName>
    <definedName name="AUTOEVALUACION" localSheetId="37">'[1]CUADRO 3'!$A$2</definedName>
    <definedName name="AUTOEVALUACION" localSheetId="38">'[1]CUADRO 3'!$A$2</definedName>
    <definedName name="AUTOEVALUACION" localSheetId="39">'[1]CUADRO 3'!$A$2</definedName>
    <definedName name="AUTOEVALUACION" localSheetId="3">#REF!</definedName>
    <definedName name="AUTOEVALUACION" localSheetId="4">#REF!</definedName>
    <definedName name="AUTOEVALUACION" localSheetId="14">'[1]CUADRO 3'!$A$2</definedName>
    <definedName name="AUTOEVALUACION" localSheetId="15">'[1]CUADRO 3'!$A$2</definedName>
    <definedName name="AUTOEVALUACION" localSheetId="16">'[1]CUADRO 3'!$A$2</definedName>
    <definedName name="AUTOEVALUACION" localSheetId="17">'[1]CUADRO 3'!$A$2</definedName>
    <definedName name="AUTOEVALUACION" localSheetId="18">'[1]CUADRO 3'!$A$2</definedName>
    <definedName name="AUTOEVALUACION" localSheetId="19">'[1]CUADRO 3'!$A$2</definedName>
    <definedName name="AUTOEVALUACION" localSheetId="40">#REF!</definedName>
    <definedName name="AUTOEVALUACION" localSheetId="41">#REF!</definedName>
    <definedName name="AUTOEVALUACION" localSheetId="2">#REF!</definedName>
    <definedName name="AUTOEVALUACION">#REF!</definedName>
    <definedName name="checar" localSheetId="1">#REF!</definedName>
    <definedName name="checar" localSheetId="13">#REF!</definedName>
    <definedName name="checar" localSheetId="34">#REF!</definedName>
    <definedName name="checar" localSheetId="36">#REF!</definedName>
    <definedName name="checar" localSheetId="37">#REF!</definedName>
    <definedName name="checar" localSheetId="3">#REF!</definedName>
    <definedName name="checar" localSheetId="4">#REF!</definedName>
    <definedName name="checar" localSheetId="40">#REF!</definedName>
    <definedName name="checar" localSheetId="41">#REF!</definedName>
    <definedName name="checar" localSheetId="2">#REF!</definedName>
    <definedName name="checar">#REF!</definedName>
    <definedName name="CLAVE" localSheetId="1">#REF!</definedName>
    <definedName name="clave" localSheetId="20">'[2]ANEXO 3 PROG.PPTARIOS'!#REF!</definedName>
    <definedName name="clave" localSheetId="21">'[2]ANEXO 3 PROG.PPTARIOS'!#REF!</definedName>
    <definedName name="clave" localSheetId="22">'[2]ANEXO 3 PROG.PPTARIOS'!#REF!</definedName>
    <definedName name="CLAVE" localSheetId="23">#REF!</definedName>
    <definedName name="CLAVE" localSheetId="13">#REF!</definedName>
    <definedName name="CLAVE" localSheetId="25">#REF!</definedName>
    <definedName name="clave" localSheetId="26">'[2]ANEXO 3 PROG.PPTARIOS'!#REF!</definedName>
    <definedName name="clave" localSheetId="27">'[2]ANEXO 3 PROG.PPTARIOS'!#REF!</definedName>
    <definedName name="clave" localSheetId="28">'[2]ANEXO 3 PROG.PPTARIOS'!#REF!</definedName>
    <definedName name="clave" localSheetId="29">'[2]ANEXO 3 PROG.PPTARIOS'!#REF!</definedName>
    <definedName name="clave" localSheetId="30">'[2]ANEXO 3 PROG.PPTARIOS'!#REF!</definedName>
    <definedName name="clave" localSheetId="31">'[2]ANEXO 3 PROG.PPTARIOS'!#REF!</definedName>
    <definedName name="clave" localSheetId="32">'[2]ANEXO 3 PROG.PPTARIOS'!#REF!</definedName>
    <definedName name="clave" localSheetId="33">'[2]ANEXO 3 PROG.PPTARIOS'!#REF!</definedName>
    <definedName name="CLAVE" localSheetId="34">#REF!</definedName>
    <definedName name="CLAVE" localSheetId="36">#REF!</definedName>
    <definedName name="CLAVE" localSheetId="37">#REF!</definedName>
    <definedName name="CLAVE" localSheetId="39">#REF!</definedName>
    <definedName name="CLAVE" localSheetId="3">'[3]ANEXO 4.9 ACCSXCONTRATO'!#REF!</definedName>
    <definedName name="CLAVE" localSheetId="4">'[3]ANEXO 4.9 ACCSXCONTRATO'!#REF!</definedName>
    <definedName name="CLAVE" localSheetId="18">#REF!</definedName>
    <definedName name="clave" localSheetId="19">'[2]ANEXO 3 PROG.PPTARIOS'!#REF!</definedName>
    <definedName name="CLAVE" localSheetId="40">'[3]ANEXO 4.9 ACCSXCONTRATO'!#REF!</definedName>
    <definedName name="CLAVE" localSheetId="41">'[3]ANEXO 4.9 ACCSXCONTRATO'!#REF!</definedName>
    <definedName name="CLAVE" localSheetId="2">'[3]ANEXO 4.9 ACCSXCONTRATO'!#REF!</definedName>
    <definedName name="CLAVE">#REF!</definedName>
    <definedName name="CLAVES" localSheetId="1">#REF!</definedName>
    <definedName name="CLAVES" localSheetId="20">#REF!</definedName>
    <definedName name="CLAVES" localSheetId="22">#REF!</definedName>
    <definedName name="CLAVES" localSheetId="23">#REF!</definedName>
    <definedName name="CLAVES" localSheetId="13">#REF!</definedName>
    <definedName name="CLAVES" localSheetId="25">#REF!</definedName>
    <definedName name="CLAVES" localSheetId="26">#REF!</definedName>
    <definedName name="CLAVES" localSheetId="27">#REF!</definedName>
    <definedName name="CLAVES" localSheetId="28">#REF!</definedName>
    <definedName name="CLAVES" localSheetId="29">#REF!</definedName>
    <definedName name="CLAVES" localSheetId="30">#REF!</definedName>
    <definedName name="CLAVES" localSheetId="31">#REF!</definedName>
    <definedName name="CLAVES" localSheetId="32">#REF!</definedName>
    <definedName name="CLAVES" localSheetId="33">#REF!</definedName>
    <definedName name="CLAVES" localSheetId="34">#REF!</definedName>
    <definedName name="CLAVES" localSheetId="36">#REF!</definedName>
    <definedName name="CLAVES" localSheetId="37">#REF!</definedName>
    <definedName name="CLAVES" localSheetId="39">#REF!</definedName>
    <definedName name="CLAVES" localSheetId="3">'[3]ANEXO 3 PROG.PPTARIOS'!#REF!</definedName>
    <definedName name="CLAVES" localSheetId="4">'[3]ANEXO 3 PROG.PPTARIOS'!#REF!</definedName>
    <definedName name="CLAVES" localSheetId="18">#REF!</definedName>
    <definedName name="CLAVES" localSheetId="19">#REF!</definedName>
    <definedName name="CLAVES" localSheetId="40">'[3]ANEXO 3 PROG.PPTARIOS'!#REF!</definedName>
    <definedName name="CLAVES" localSheetId="41">'[3]ANEXO 3 PROG.PPTARIOS'!#REF!</definedName>
    <definedName name="CLAVES" localSheetId="2">'[3]ANEXO 3 PROG.PPTARIOS'!#REF!</definedName>
    <definedName name="CLAVES">#REF!</definedName>
    <definedName name="CONTRATO" localSheetId="1">#REF!</definedName>
    <definedName name="CONTRATO" localSheetId="20">#REF!</definedName>
    <definedName name="CONTRATO" localSheetId="21">#REF!</definedName>
    <definedName name="CONTRATO" localSheetId="22">#REF!</definedName>
    <definedName name="CONTRATO" localSheetId="23">#REF!</definedName>
    <definedName name="CONTRATO" localSheetId="13">#REF!</definedName>
    <definedName name="CONTRATO" localSheetId="25">#REF!</definedName>
    <definedName name="CONTRATO" localSheetId="26">#REF!</definedName>
    <definedName name="CONTRATO" localSheetId="27">#REF!</definedName>
    <definedName name="CONTRATO" localSheetId="28">#REF!</definedName>
    <definedName name="CONTRATO" localSheetId="29">#REF!</definedName>
    <definedName name="CONTRATO" localSheetId="30">#REF!</definedName>
    <definedName name="CONTRATO" localSheetId="31">#REF!</definedName>
    <definedName name="CONTRATO" localSheetId="32">#REF!</definedName>
    <definedName name="CONTRATO" localSheetId="33">#REF!</definedName>
    <definedName name="CONTRATO" localSheetId="34">#REF!</definedName>
    <definedName name="CONTRATO" localSheetId="36">#REF!</definedName>
    <definedName name="CONTRATO" localSheetId="37">#REF!</definedName>
    <definedName name="CONTRATO" localSheetId="39">#REF!</definedName>
    <definedName name="CONTRATO" localSheetId="3">'[3]ANEXO 4.9 ACCSXCONTRATO'!#REF!</definedName>
    <definedName name="CONTRATO" localSheetId="4">'[3]ANEXO 4.9 ACCSXCONTRATO'!#REF!</definedName>
    <definedName name="CONTRATO" localSheetId="18">#REF!</definedName>
    <definedName name="CONTRATO" localSheetId="19">#REF!</definedName>
    <definedName name="CONTRATO" localSheetId="40">'[3]ANEXO 4.9 ACCSXCONTRATO'!#REF!</definedName>
    <definedName name="CONTRATO" localSheetId="41">'[3]ANEXO 4.9 ACCSXCONTRATO'!#REF!</definedName>
    <definedName name="CONTRATO" localSheetId="2">'[3]ANEXO 4.9 ACCSXCONTRATO'!#REF!</definedName>
    <definedName name="CONTRATO">#REF!</definedName>
    <definedName name="CONTRATOS" localSheetId="1">#REF!</definedName>
    <definedName name="CONTRATOS" localSheetId="20">#REF!</definedName>
    <definedName name="CONTRATOS" localSheetId="21">#REF!</definedName>
    <definedName name="CONTRATOS" localSheetId="22">#REF!</definedName>
    <definedName name="CONTRATOS" localSheetId="23">#REF!</definedName>
    <definedName name="CONTRATOS" localSheetId="13">#REF!</definedName>
    <definedName name="CONTRATOS" localSheetId="25">#REF!</definedName>
    <definedName name="CONTRATOS" localSheetId="26">#REF!</definedName>
    <definedName name="CONTRATOS" localSheetId="27">#REF!</definedName>
    <definedName name="CONTRATOS" localSheetId="28">#REF!</definedName>
    <definedName name="CONTRATOS" localSheetId="29">#REF!</definedName>
    <definedName name="CONTRATOS" localSheetId="30">#REF!</definedName>
    <definedName name="CONTRATOS" localSheetId="31">#REF!</definedName>
    <definedName name="CONTRATOS" localSheetId="32">#REF!</definedName>
    <definedName name="CONTRATOS" localSheetId="33">#REF!</definedName>
    <definedName name="CONTRATOS" localSheetId="34">#REF!</definedName>
    <definedName name="CONTRATOS" localSheetId="36">#REF!</definedName>
    <definedName name="CONTRATOS" localSheetId="37">#REF!</definedName>
    <definedName name="CONTRATOS" localSheetId="39">#REF!</definedName>
    <definedName name="CONTRATOS" localSheetId="3">'[3]ANEXO 4.9 ACCSXCONTRATO'!#REF!</definedName>
    <definedName name="CONTRATOS" localSheetId="4">'[3]ANEXO 4.9 ACCSXCONTRATO'!#REF!</definedName>
    <definedName name="CONTRATOS" localSheetId="18">#REF!</definedName>
    <definedName name="CONTRATOS" localSheetId="19">#REF!</definedName>
    <definedName name="CONTRATOS" localSheetId="40">'[3]ANEXO 4.9 ACCSXCONTRATO'!#REF!</definedName>
    <definedName name="CONTRATOS" localSheetId="41">'[3]ANEXO 4.9 ACCSXCONTRATO'!#REF!</definedName>
    <definedName name="CONTRATOS" localSheetId="2">'[3]ANEXO 4.9 ACCSXCONTRATO'!#REF!</definedName>
    <definedName name="CONTRATOS">#REF!</definedName>
    <definedName name="DE" localSheetId="1">#REF!</definedName>
    <definedName name="DE" localSheetId="20">#REF!</definedName>
    <definedName name="DE" localSheetId="21">#REF!</definedName>
    <definedName name="DE" localSheetId="22">#REF!</definedName>
    <definedName name="DE" localSheetId="23">#REF!</definedName>
    <definedName name="DE" localSheetId="13">#REF!</definedName>
    <definedName name="DE" localSheetId="24">#REF!</definedName>
    <definedName name="DE" localSheetId="25">#REF!</definedName>
    <definedName name="DE" localSheetId="26">#REF!</definedName>
    <definedName name="DE" localSheetId="27">#REF!</definedName>
    <definedName name="DE" localSheetId="28">#REF!</definedName>
    <definedName name="DE" localSheetId="29">#REF!</definedName>
    <definedName name="DE" localSheetId="30">#REF!</definedName>
    <definedName name="DE" localSheetId="31">#REF!</definedName>
    <definedName name="DE" localSheetId="32">#REF!</definedName>
    <definedName name="DE" localSheetId="33">#REF!</definedName>
    <definedName name="DE" localSheetId="34">#REF!</definedName>
    <definedName name="DE" localSheetId="36">#REF!</definedName>
    <definedName name="DE" localSheetId="37">#REF!</definedName>
    <definedName name="DE" localSheetId="38">#REF!</definedName>
    <definedName name="DE" localSheetId="39">#REF!</definedName>
    <definedName name="DE" localSheetId="3">#REF!</definedName>
    <definedName name="DE" localSheetId="4">#REF!</definedName>
    <definedName name="DE" localSheetId="18">#REF!</definedName>
    <definedName name="DE" localSheetId="19">#REF!</definedName>
    <definedName name="DE" localSheetId="40">#REF!</definedName>
    <definedName name="DE" localSheetId="41">#REF!</definedName>
    <definedName name="DE" localSheetId="2">#REF!</definedName>
    <definedName name="DE">#REF!</definedName>
    <definedName name="E" localSheetId="1">#REF!</definedName>
    <definedName name="E" localSheetId="20">#REF!</definedName>
    <definedName name="E" localSheetId="21">#REF!</definedName>
    <definedName name="E" localSheetId="22">#REF!</definedName>
    <definedName name="E" localSheetId="23">#REF!</definedName>
    <definedName name="E" localSheetId="13">#REF!</definedName>
    <definedName name="E" localSheetId="24">#REF!</definedName>
    <definedName name="E" localSheetId="25">#REF!</definedName>
    <definedName name="E" localSheetId="26">#REF!</definedName>
    <definedName name="E" localSheetId="27">#REF!</definedName>
    <definedName name="E" localSheetId="28">#REF!</definedName>
    <definedName name="E" localSheetId="29">#REF!</definedName>
    <definedName name="E" localSheetId="30">#REF!</definedName>
    <definedName name="E" localSheetId="31">#REF!</definedName>
    <definedName name="E" localSheetId="32">#REF!</definedName>
    <definedName name="E" localSheetId="33">#REF!</definedName>
    <definedName name="E" localSheetId="34">#REF!</definedName>
    <definedName name="E" localSheetId="36">#REF!</definedName>
    <definedName name="E" localSheetId="37">#REF!</definedName>
    <definedName name="E" localSheetId="38">#REF!</definedName>
    <definedName name="E" localSheetId="39">#REF!</definedName>
    <definedName name="E" localSheetId="3">#REF!</definedName>
    <definedName name="E" localSheetId="4">#REF!</definedName>
    <definedName name="E" localSheetId="18">#REF!</definedName>
    <definedName name="E" localSheetId="19">#REF!</definedName>
    <definedName name="E" localSheetId="40">#REF!</definedName>
    <definedName name="E" localSheetId="41">#REF!</definedName>
    <definedName name="E" localSheetId="2">#REF!</definedName>
    <definedName name="E">#REF!</definedName>
    <definedName name="EE" localSheetId="1">#REF!</definedName>
    <definedName name="EE" localSheetId="20">#REF!</definedName>
    <definedName name="EE" localSheetId="22">#REF!</definedName>
    <definedName name="EE" localSheetId="23">#REF!</definedName>
    <definedName name="EE" localSheetId="13">#REF!</definedName>
    <definedName name="EE" localSheetId="25">#REF!</definedName>
    <definedName name="EE" localSheetId="28">#REF!</definedName>
    <definedName name="EE" localSheetId="30">#REF!</definedName>
    <definedName name="EE" localSheetId="31">#REF!</definedName>
    <definedName name="EE" localSheetId="32">#REF!</definedName>
    <definedName name="EE" localSheetId="33">#REF!</definedName>
    <definedName name="EE" localSheetId="34">#REF!</definedName>
    <definedName name="EE" localSheetId="36">#REF!</definedName>
    <definedName name="EE" localSheetId="37">#REF!</definedName>
    <definedName name="EE" localSheetId="39">#REF!</definedName>
    <definedName name="EE" localSheetId="3">#REF!</definedName>
    <definedName name="EE" localSheetId="4">#REF!</definedName>
    <definedName name="EE" localSheetId="18">#REF!</definedName>
    <definedName name="EE" localSheetId="40">#REF!</definedName>
    <definedName name="EE" localSheetId="41">#REF!</definedName>
    <definedName name="EE" localSheetId="2">#REF!</definedName>
    <definedName name="EE">#REF!</definedName>
    <definedName name="EER" localSheetId="1">#REF!</definedName>
    <definedName name="EER" localSheetId="20">#REF!</definedName>
    <definedName name="EER" localSheetId="22">#REF!</definedName>
    <definedName name="EER" localSheetId="23">#REF!</definedName>
    <definedName name="EER" localSheetId="13">#REF!</definedName>
    <definedName name="EER" localSheetId="25">#REF!</definedName>
    <definedName name="EER" localSheetId="28">#REF!</definedName>
    <definedName name="EER" localSheetId="29">#REF!</definedName>
    <definedName name="EER" localSheetId="30">#REF!</definedName>
    <definedName name="EER" localSheetId="31">#REF!</definedName>
    <definedName name="EER" localSheetId="32">#REF!</definedName>
    <definedName name="EER" localSheetId="33">#REF!</definedName>
    <definedName name="EER" localSheetId="34">#REF!</definedName>
    <definedName name="EER" localSheetId="36">#REF!</definedName>
    <definedName name="EER" localSheetId="37">#REF!</definedName>
    <definedName name="EER" localSheetId="39">#REF!</definedName>
    <definedName name="EER" localSheetId="3">#REF!</definedName>
    <definedName name="EER" localSheetId="4">#REF!</definedName>
    <definedName name="EER" localSheetId="18">#REF!</definedName>
    <definedName name="EER" localSheetId="40">#REF!</definedName>
    <definedName name="EER" localSheetId="41">#REF!</definedName>
    <definedName name="EER" localSheetId="2">#REF!</definedName>
    <definedName name="EER">#REF!</definedName>
    <definedName name="EW" localSheetId="1">#REF!</definedName>
    <definedName name="EW" localSheetId="20">#REF!</definedName>
    <definedName name="EW" localSheetId="21">#REF!</definedName>
    <definedName name="EW" localSheetId="22">#REF!</definedName>
    <definedName name="EW" localSheetId="23">#REF!</definedName>
    <definedName name="EW" localSheetId="13">#REF!</definedName>
    <definedName name="EW" localSheetId="24">#REF!</definedName>
    <definedName name="EW" localSheetId="25">#REF!</definedName>
    <definedName name="EW" localSheetId="26">#REF!</definedName>
    <definedName name="EW" localSheetId="27">#REF!</definedName>
    <definedName name="EW" localSheetId="28">#REF!</definedName>
    <definedName name="EW" localSheetId="29">#REF!</definedName>
    <definedName name="EW" localSheetId="30">#REF!</definedName>
    <definedName name="EW" localSheetId="31">#REF!</definedName>
    <definedName name="EW" localSheetId="32">#REF!</definedName>
    <definedName name="EW" localSheetId="33">#REF!</definedName>
    <definedName name="EW" localSheetId="34">#REF!</definedName>
    <definedName name="EW" localSheetId="36">#REF!</definedName>
    <definedName name="EW" localSheetId="37">#REF!</definedName>
    <definedName name="EW" localSheetId="38">#REF!</definedName>
    <definedName name="EW" localSheetId="39">#REF!</definedName>
    <definedName name="EW" localSheetId="3">#REF!</definedName>
    <definedName name="EW" localSheetId="4">#REF!</definedName>
    <definedName name="EW" localSheetId="18">#REF!</definedName>
    <definedName name="EW" localSheetId="19">#REF!</definedName>
    <definedName name="EW" localSheetId="40">#REF!</definedName>
    <definedName name="EW" localSheetId="41">#REF!</definedName>
    <definedName name="EW" localSheetId="2">#REF!</definedName>
    <definedName name="EW">#REF!</definedName>
    <definedName name="FECHAUTO" localSheetId="42">'[1]CUADRO 3'!$A$3</definedName>
    <definedName name="FECHAUTO" localSheetId="0">'[1]CUADRO 3'!$A$3</definedName>
    <definedName name="FECHAUTO" localSheetId="1">'[1]CUADRO 3'!$A$3</definedName>
    <definedName name="FECHAUTO" localSheetId="20">'[1]CUADRO 3'!$A$3</definedName>
    <definedName name="FECHAUTO" localSheetId="21">'[1]CUADRO 3'!$A$3</definedName>
    <definedName name="FECHAUTO" localSheetId="22">'[1]CUADRO 3'!$A$3</definedName>
    <definedName name="FECHAUTO" localSheetId="23">'[1]CUADRO 3'!$A$3</definedName>
    <definedName name="FECHAUTO" localSheetId="13">#REF!</definedName>
    <definedName name="FECHAUTO" localSheetId="24">'[1]CUADRO 3'!$A$3</definedName>
    <definedName name="FECHAUTO" localSheetId="25">'[1]CUADRO 3'!$A$3</definedName>
    <definedName name="FECHAUTO" localSheetId="26">'[1]CUADRO 3'!$A$3</definedName>
    <definedName name="FECHAUTO" localSheetId="27">'[1]CUADRO 3'!$A$3</definedName>
    <definedName name="FECHAUTO" localSheetId="28">'[1]CUADRO 3'!$A$3</definedName>
    <definedName name="FECHAUTO" localSheetId="29">'[1]CUADRO 3'!$A$3</definedName>
    <definedName name="FECHAUTO" localSheetId="30">'[1]CUADRO 3'!$A$3</definedName>
    <definedName name="FECHAUTO" localSheetId="31">'[1]CUADRO 3'!$A$3</definedName>
    <definedName name="FECHAUTO" localSheetId="32">'[1]CUADRO 3'!$A$3</definedName>
    <definedName name="FECHAUTO" localSheetId="33">'[1]CUADRO 3'!$A$3</definedName>
    <definedName name="FECHAUTO" localSheetId="34">'[1]CUADRO 3'!$A$3</definedName>
    <definedName name="FECHAUTO" localSheetId="35">'[1]CUADRO 3'!$A$3</definedName>
    <definedName name="FECHAUTO" localSheetId="36">'[1]CUADRO 3'!$A$3</definedName>
    <definedName name="FECHAUTO" localSheetId="37">'[1]CUADRO 3'!$A$3</definedName>
    <definedName name="FECHAUTO" localSheetId="38">'[1]CUADRO 3'!$A$3</definedName>
    <definedName name="FECHAUTO" localSheetId="39">'[1]CUADRO 3'!$A$3</definedName>
    <definedName name="FECHAUTO" localSheetId="3">#REF!</definedName>
    <definedName name="FECHAUTO" localSheetId="4">#REF!</definedName>
    <definedName name="FECHAUTO" localSheetId="14">'[1]CUADRO 3'!$A$3</definedName>
    <definedName name="FECHAUTO" localSheetId="15">'[1]CUADRO 3'!$A$3</definedName>
    <definedName name="FECHAUTO" localSheetId="16">'[1]CUADRO 3'!$A$3</definedName>
    <definedName name="FECHAUTO" localSheetId="17">'[1]CUADRO 3'!$A$3</definedName>
    <definedName name="FECHAUTO" localSheetId="18">'[1]CUADRO 3'!$A$3</definedName>
    <definedName name="FECHAUTO" localSheetId="19">'[1]CUADRO 3'!$A$3</definedName>
    <definedName name="FECHAUTO" localSheetId="40">#REF!</definedName>
    <definedName name="FECHAUTO" localSheetId="41">#REF!</definedName>
    <definedName name="FECHAUTO" localSheetId="2">#REF!</definedName>
    <definedName name="FECHAUTO">#REF!</definedName>
    <definedName name="FINIQUITO" localSheetId="1">#REF!</definedName>
    <definedName name="FINIQUITO" localSheetId="20">#REF!</definedName>
    <definedName name="FINIQUITO" localSheetId="22">#REF!</definedName>
    <definedName name="FINIQUITO" localSheetId="23">#REF!</definedName>
    <definedName name="FINIQUITO" localSheetId="13">#REF!</definedName>
    <definedName name="FINIQUITO" localSheetId="25">#REF!</definedName>
    <definedName name="FINIQUITO" localSheetId="26">#REF!</definedName>
    <definedName name="FINIQUITO" localSheetId="27">#REF!</definedName>
    <definedName name="FINIQUITO" localSheetId="28">#REF!</definedName>
    <definedName name="FINIQUITO" localSheetId="29">#REF!</definedName>
    <definedName name="FINIQUITO" localSheetId="30">#REF!</definedName>
    <definedName name="FINIQUITO" localSheetId="31">#REF!</definedName>
    <definedName name="FINIQUITO" localSheetId="32">#REF!</definedName>
    <definedName name="FINIQUITO" localSheetId="33">#REF!</definedName>
    <definedName name="FINIQUITO" localSheetId="34">#REF!</definedName>
    <definedName name="FINIQUITO" localSheetId="36">#REF!</definedName>
    <definedName name="FINIQUITO" localSheetId="37">#REF!</definedName>
    <definedName name="FINIQUITO" localSheetId="39">#REF!</definedName>
    <definedName name="FINIQUITO" localSheetId="3">'[3]ANEXO 4.9 ACCSXCONTRATO'!#REF!</definedName>
    <definedName name="FINIQUITO" localSheetId="4">'[3]ANEXO 4.9 ACCSXCONTRATO'!#REF!</definedName>
    <definedName name="FINIQUITO" localSheetId="18">#REF!</definedName>
    <definedName name="FINIQUITO" localSheetId="19">#REF!</definedName>
    <definedName name="FINIQUITO" localSheetId="40">'[3]ANEXO 4.9 ACCSXCONTRATO'!#REF!</definedName>
    <definedName name="FINIQUITO" localSheetId="41">'[3]ANEXO 4.9 ACCSXCONTRATO'!#REF!</definedName>
    <definedName name="FINIQUITO" localSheetId="2">'[3]ANEXO 4.9 ACCSXCONTRATO'!#REF!</definedName>
    <definedName name="FINIQUITO">#REF!</definedName>
    <definedName name="III" localSheetId="13">'[3]ANEXO 4.9 ACCSXCONTRATO'!#REF!</definedName>
    <definedName name="III" localSheetId="34">'[3]ANEXO 4.9 ACCSXCONTRATO'!#REF!</definedName>
    <definedName name="III" localSheetId="36">'[3]ANEXO 4.9 ACCSXCONTRATO'!#REF!</definedName>
    <definedName name="III" localSheetId="37">'[3]ANEXO 4.9 ACCSXCONTRATO'!#REF!</definedName>
    <definedName name="III" localSheetId="3">'[3]ANEXO 4.9 ACCSXCONTRATO'!#REF!</definedName>
    <definedName name="III" localSheetId="4">'[3]ANEXO 4.9 ACCSXCONTRATO'!#REF!</definedName>
    <definedName name="III" localSheetId="2">'[3]ANEXO 4.9 ACCSXCONTRATO'!#REF!</definedName>
    <definedName name="III">'[3]ANEXO 4.9 ACCSXCONTRATO'!#REF!</definedName>
    <definedName name="JJJ" localSheetId="1">'[2]ANEXO 4.9 ACCSXCONTRATO'!#REF!</definedName>
    <definedName name="JJJ" localSheetId="20">'[2]ANEXO 4.9 ACCSXCONTRATO'!#REF!</definedName>
    <definedName name="JJJ" localSheetId="22">'[2]ANEXO 4.9 ACCSXCONTRATO'!#REF!</definedName>
    <definedName name="JJJ" localSheetId="23">'[2]ANEXO 4.9 ACCSXCONTRATO'!#REF!</definedName>
    <definedName name="JJJ" localSheetId="13">'[2]ANEXO 4.9 ACCSXCONTRATO'!#REF!</definedName>
    <definedName name="JJJ" localSheetId="25">'[2]ANEXO 4.9 ACCSXCONTRATO'!#REF!</definedName>
    <definedName name="JJJ" localSheetId="28">'[2]ANEXO 4.9 ACCSXCONTRATO'!#REF!</definedName>
    <definedName name="JJJ" localSheetId="30">'[2]ANEXO 4.9 ACCSXCONTRATO'!#REF!</definedName>
    <definedName name="JJJ" localSheetId="31">'[2]ANEXO 4.9 ACCSXCONTRATO'!#REF!</definedName>
    <definedName name="JJJ" localSheetId="32">'[2]ANEXO 4.9 ACCSXCONTRATO'!#REF!</definedName>
    <definedName name="JJJ" localSheetId="33">'[2]ANEXO 4.9 ACCSXCONTRATO'!#REF!</definedName>
    <definedName name="JJJ" localSheetId="34">'[2]ANEXO 4.9 ACCSXCONTRATO'!#REF!</definedName>
    <definedName name="JJJ" localSheetId="36">'[2]ANEXO 4.9 ACCSXCONTRATO'!#REF!</definedName>
    <definedName name="JJJ" localSheetId="37">'[2]ANEXO 4.9 ACCSXCONTRATO'!#REF!</definedName>
    <definedName name="JJJ" localSheetId="39">'[2]ANEXO 4.9 ACCSXCONTRATO'!#REF!</definedName>
    <definedName name="JJJ" localSheetId="3">'[2]ANEXO 4.9 ACCSXCONTRATO'!#REF!</definedName>
    <definedName name="JJJ" localSheetId="4">'[2]ANEXO 4.9 ACCSXCONTRATO'!#REF!</definedName>
    <definedName name="JJJ" localSheetId="18">'[2]ANEXO 4.9 ACCSXCONTRATO'!#REF!</definedName>
    <definedName name="JJJ" localSheetId="40">'[2]ANEXO 4.9 ACCSXCONTRATO'!#REF!</definedName>
    <definedName name="JJJ" localSheetId="41">'[2]ANEXO 4.9 ACCSXCONTRATO'!#REF!</definedName>
    <definedName name="JJJ" localSheetId="2">'[2]ANEXO 4.9 ACCSXCONTRATO'!#REF!</definedName>
    <definedName name="JJJ">'[2]ANEXO 4.9 ACCSXCONTRATO'!#REF!</definedName>
    <definedName name="JJJJJJJ" localSheetId="1">#REF!</definedName>
    <definedName name="JJJJJJJ" localSheetId="20">#REF!</definedName>
    <definedName name="JJJJJJJ" localSheetId="23">#REF!</definedName>
    <definedName name="JJJJJJJ" localSheetId="13">#REF!</definedName>
    <definedName name="JJJJJJJ" localSheetId="25">#REF!</definedName>
    <definedName name="JJJJJJJ" localSheetId="30">#REF!</definedName>
    <definedName name="JJJJJJJ" localSheetId="32">#REF!</definedName>
    <definedName name="JJJJJJJ" localSheetId="34">#REF!</definedName>
    <definedName name="JJJJJJJ" localSheetId="36">#REF!</definedName>
    <definedName name="JJJJJJJ" localSheetId="37">#REF!</definedName>
    <definedName name="JJJJJJJ" localSheetId="39">#REF!</definedName>
    <definedName name="JJJJJJJ" localSheetId="3">#REF!</definedName>
    <definedName name="JJJJJJJ" localSheetId="4">#REF!</definedName>
    <definedName name="JJJJJJJ" localSheetId="18">#REF!</definedName>
    <definedName name="JJJJJJJ" localSheetId="40">#REF!</definedName>
    <definedName name="JJJJJJJ" localSheetId="41">#REF!</definedName>
    <definedName name="JJJJJJJ" localSheetId="2">#REF!</definedName>
    <definedName name="JJJJJJJ">#REF!</definedName>
    <definedName name="JOJOJO" localSheetId="1">#REF!</definedName>
    <definedName name="JOJOJO" localSheetId="20">#REF!</definedName>
    <definedName name="JOJOJO" localSheetId="22">#REF!</definedName>
    <definedName name="JOJOJO" localSheetId="23">#REF!</definedName>
    <definedName name="JOJOJO" localSheetId="13">#REF!</definedName>
    <definedName name="JOJOJO" localSheetId="25">#REF!</definedName>
    <definedName name="JOJOJO" localSheetId="28">#REF!</definedName>
    <definedName name="JOJOJO" localSheetId="30">#REF!</definedName>
    <definedName name="JOJOJO" localSheetId="31">#REF!</definedName>
    <definedName name="JOJOJO" localSheetId="32">#REF!</definedName>
    <definedName name="JOJOJO" localSheetId="34">#REF!</definedName>
    <definedName name="JOJOJO" localSheetId="36">#REF!</definedName>
    <definedName name="JOJOJO" localSheetId="37">#REF!</definedName>
    <definedName name="JOJOJO" localSheetId="39">#REF!</definedName>
    <definedName name="JOJOJO" localSheetId="3">#REF!</definedName>
    <definedName name="JOJOJO" localSheetId="4">#REF!</definedName>
    <definedName name="JOJOJO" localSheetId="18">#REF!</definedName>
    <definedName name="JOJOJO" localSheetId="40">#REF!</definedName>
    <definedName name="JOJOJO" localSheetId="41">#REF!</definedName>
    <definedName name="JOJOJO" localSheetId="2">#REF!</definedName>
    <definedName name="JOJOJO">#REF!</definedName>
    <definedName name="LISTA" localSheetId="1">'[4]ACCCONVENIDAS 4.B'!#REF!</definedName>
    <definedName name="LISTA" localSheetId="20">'ACCCONVENIDAS 4.B'!#REF!</definedName>
    <definedName name="LISTA" localSheetId="22">'ACCCONVENIDAS 4.B'!#REF!</definedName>
    <definedName name="LISTA" localSheetId="23">'ACCCONVENIDAS 4.B'!#REF!</definedName>
    <definedName name="LISTA" localSheetId="13">'ACCCONVENIDAS 4.B'!#REF!</definedName>
    <definedName name="LISTA" localSheetId="25">'ACCCONVENIDAS 4.B'!#REF!</definedName>
    <definedName name="LISTA" localSheetId="26">'ACCCONVENIDAS 4.B'!#REF!</definedName>
    <definedName name="LISTA" localSheetId="27">'ACCCONVENIDAS 4.B'!#REF!</definedName>
    <definedName name="LISTA" localSheetId="28">'ACCCONVENIDAS 4.B'!#REF!</definedName>
    <definedName name="LISTA" localSheetId="29">'ACCCONVENIDAS 4.B'!#REF!</definedName>
    <definedName name="LISTA" localSheetId="30">'ACCCONVENIDAS 4.B'!#REF!</definedName>
    <definedName name="LISTA" localSheetId="31">'ACCCONVENIDAS 4.B'!#REF!</definedName>
    <definedName name="LISTA" localSheetId="32">'ACCCONVENIDAS 4.B'!#REF!</definedName>
    <definedName name="LISTA" localSheetId="33">'ACCCONVENIDAS 4.B'!#REF!</definedName>
    <definedName name="LISTA" localSheetId="34">'ACCCONVENIDAS 4.B'!#REF!</definedName>
    <definedName name="LISTA" localSheetId="36">'ACCCONVENIDAS 4.B'!#REF!</definedName>
    <definedName name="LISTA" localSheetId="37">'ACCCONVENIDAS 4.B'!#REF!</definedName>
    <definedName name="LISTA" localSheetId="39">'ACCCONVENIDAS 4.B'!#REF!</definedName>
    <definedName name="LISTA" localSheetId="3">'[3]ACCCONVENIDAS 4.B'!#REF!</definedName>
    <definedName name="LISTA" localSheetId="4">'[3]ACCCONVENIDAS 4.B'!#REF!</definedName>
    <definedName name="LISTA" localSheetId="18">'ACCCONVENIDAS 4.B'!#REF!</definedName>
    <definedName name="LISTA" localSheetId="19">'ACCCONVENIDAS 4.B'!#REF!</definedName>
    <definedName name="LISTA" localSheetId="40">'[3]ACCCONVENIDAS 4.B'!#REF!</definedName>
    <definedName name="LISTA" localSheetId="41">'[3]ACCCONVENIDAS 4.B'!#REF!</definedName>
    <definedName name="LISTA" localSheetId="2">'[3]ACCCONVENIDAS 4.B'!#REF!</definedName>
    <definedName name="LISTA">'ACCCONVENIDAS 4.B'!#REF!</definedName>
    <definedName name="META" localSheetId="1">#REF!</definedName>
    <definedName name="META" localSheetId="20">#REF!</definedName>
    <definedName name="META" localSheetId="22">#REF!</definedName>
    <definedName name="META" localSheetId="23">#REF!</definedName>
    <definedName name="META" localSheetId="13">#REF!</definedName>
    <definedName name="META" localSheetId="25">#REF!</definedName>
    <definedName name="META" localSheetId="26">#REF!</definedName>
    <definedName name="META" localSheetId="27">#REF!</definedName>
    <definedName name="META" localSheetId="28">#REF!</definedName>
    <definedName name="META" localSheetId="29">#REF!</definedName>
    <definedName name="META" localSheetId="30">#REF!</definedName>
    <definedName name="META" localSheetId="31">#REF!</definedName>
    <definedName name="META" localSheetId="32">#REF!</definedName>
    <definedName name="META" localSheetId="33">#REF!</definedName>
    <definedName name="META" localSheetId="34">#REF!</definedName>
    <definedName name="META" localSheetId="36">#REF!</definedName>
    <definedName name="META" localSheetId="37">#REF!</definedName>
    <definedName name="META" localSheetId="39">#REF!</definedName>
    <definedName name="META" localSheetId="3">'[3]ANEXO 3 PROG.PPTARIOS'!#REF!</definedName>
    <definedName name="META" localSheetId="4">'[3]ANEXO 3 PROG.PPTARIOS'!#REF!</definedName>
    <definedName name="META" localSheetId="18">#REF!</definedName>
    <definedName name="META" localSheetId="19">#REF!</definedName>
    <definedName name="META" localSheetId="40">'[3]ANEXO 3 PROG.PPTARIOS'!#REF!</definedName>
    <definedName name="META" localSheetId="41">'[3]ANEXO 3 PROG.PPTARIOS'!#REF!</definedName>
    <definedName name="META" localSheetId="2">'[3]ANEXO 3 PROG.PPTARIOS'!#REF!</definedName>
    <definedName name="META">#REF!</definedName>
    <definedName name="META2" localSheetId="1">#REF!</definedName>
    <definedName name="META2" localSheetId="20">#REF!</definedName>
    <definedName name="META2" localSheetId="22">#REF!</definedName>
    <definedName name="META2" localSheetId="23">#REF!</definedName>
    <definedName name="META2" localSheetId="13">#REF!</definedName>
    <definedName name="META2" localSheetId="25">#REF!</definedName>
    <definedName name="META2" localSheetId="26">#REF!</definedName>
    <definedName name="META2" localSheetId="27">#REF!</definedName>
    <definedName name="META2" localSheetId="28">#REF!</definedName>
    <definedName name="META2" localSheetId="29">#REF!</definedName>
    <definedName name="META2" localSheetId="30">#REF!</definedName>
    <definedName name="META2" localSheetId="31">#REF!</definedName>
    <definedName name="META2" localSheetId="32">#REF!</definedName>
    <definedName name="META2" localSheetId="33">#REF!</definedName>
    <definedName name="META2" localSheetId="34">#REF!</definedName>
    <definedName name="META2" localSheetId="36">#REF!</definedName>
    <definedName name="META2" localSheetId="37">#REF!</definedName>
    <definedName name="META2" localSheetId="39">#REF!</definedName>
    <definedName name="META2" localSheetId="3">'[3]ANEXO 3 PROG.PPTARIOS'!#REF!</definedName>
    <definedName name="META2" localSheetId="4">'[3]ANEXO 3 PROG.PPTARIOS'!#REF!</definedName>
    <definedName name="META2" localSheetId="18">#REF!</definedName>
    <definedName name="META2" localSheetId="19">#REF!</definedName>
    <definedName name="META2" localSheetId="40">'[3]ANEXO 3 PROG.PPTARIOS'!#REF!</definedName>
    <definedName name="META2" localSheetId="41">'[3]ANEXO 3 PROG.PPTARIOS'!#REF!</definedName>
    <definedName name="META2" localSheetId="2">'[3]ANEXO 3 PROG.PPTARIOS'!#REF!</definedName>
    <definedName name="META2">#REF!</definedName>
    <definedName name="momen" localSheetId="1">'[2]ANEXO 4.9 ACCSXCONTRATO'!#REF!</definedName>
    <definedName name="momen" localSheetId="20">'[2]ANEXO 4.9 ACCSXCONTRATO'!#REF!</definedName>
    <definedName name="momen" localSheetId="21">'[2]ANEXO 4.9 ACCSXCONTRATO'!#REF!</definedName>
    <definedName name="momen" localSheetId="22">'[2]ANEXO 4.9 ACCSXCONTRATO'!#REF!</definedName>
    <definedName name="momen" localSheetId="23">'[2]ANEXO 4.9 ACCSXCONTRATO'!#REF!</definedName>
    <definedName name="momen" localSheetId="13">'[2]ANEXO 4.9 ACCSXCONTRATO'!#REF!</definedName>
    <definedName name="momen" localSheetId="25">'[2]ANEXO 4.9 ACCSXCONTRATO'!#REF!</definedName>
    <definedName name="momen" localSheetId="26">'[2]ANEXO 4.9 ACCSXCONTRATO'!#REF!</definedName>
    <definedName name="momen" localSheetId="27">'[2]ANEXO 4.9 ACCSXCONTRATO'!#REF!</definedName>
    <definedName name="momen" localSheetId="28">'[2]ANEXO 4.9 ACCSXCONTRATO'!#REF!</definedName>
    <definedName name="momen" localSheetId="29">'[2]ANEXO 4.9 ACCSXCONTRATO'!#REF!</definedName>
    <definedName name="momen" localSheetId="30">'[2]ANEXO 4.9 ACCSXCONTRATO'!#REF!</definedName>
    <definedName name="momen" localSheetId="31">'[2]ANEXO 4.9 ACCSXCONTRATO'!#REF!</definedName>
    <definedName name="momen" localSheetId="32">'[2]ANEXO 4.9 ACCSXCONTRATO'!#REF!</definedName>
    <definedName name="momen" localSheetId="33">'[2]ANEXO 4.9 ACCSXCONTRATO'!#REF!</definedName>
    <definedName name="momen" localSheetId="34">'[2]ANEXO 4.9 ACCSXCONTRATO'!#REF!</definedName>
    <definedName name="momen" localSheetId="36">'[2]ANEXO 4.9 ACCSXCONTRATO'!#REF!</definedName>
    <definedName name="momen" localSheetId="37">'[2]ANEXO 4.9 ACCSXCONTRATO'!#REF!</definedName>
    <definedName name="momen" localSheetId="39">'[2]ANEXO 4.9 ACCSXCONTRATO'!#REF!</definedName>
    <definedName name="momen" localSheetId="3">'[2]ANEXO 4.9 ACCSXCONTRATO'!#REF!</definedName>
    <definedName name="momen" localSheetId="4">'[2]ANEXO 4.9 ACCSXCONTRATO'!#REF!</definedName>
    <definedName name="momen" localSheetId="18">'[2]ANEXO 4.9 ACCSXCONTRATO'!#REF!</definedName>
    <definedName name="momen" localSheetId="19">'[2]ANEXO 4.9 ACCSXCONTRATO'!#REF!</definedName>
    <definedName name="momen" localSheetId="40">'[2]ANEXO 4.9 ACCSXCONTRATO'!#REF!</definedName>
    <definedName name="momen" localSheetId="41">'[2]ANEXO 4.9 ACCSXCONTRATO'!#REF!</definedName>
    <definedName name="momen" localSheetId="2">'[2]ANEXO 4.9 ACCSXCONTRATO'!#REF!</definedName>
    <definedName name="momen">'[2]ANEXO 4.9 ACCSXCONTRATO'!#REF!</definedName>
    <definedName name="nombre" localSheetId="1">'[2]ANEXO 3 PROG.PPTARIOS'!#REF!</definedName>
    <definedName name="nombre" localSheetId="20">'[2]ANEXO 3 PROG.PPTARIOS'!#REF!</definedName>
    <definedName name="nombre" localSheetId="21">'[2]ANEXO 3 PROG.PPTARIOS'!#REF!</definedName>
    <definedName name="nombre" localSheetId="22">'[2]ANEXO 3 PROG.PPTARIOS'!#REF!</definedName>
    <definedName name="nombre" localSheetId="23">'[2]ANEXO 3 PROG.PPTARIOS'!#REF!</definedName>
    <definedName name="nombre" localSheetId="13">'[2]ANEXO 3 PROG.PPTARIOS'!#REF!</definedName>
    <definedName name="nombre" localSheetId="25">'[2]ANEXO 3 PROG.PPTARIOS'!#REF!</definedName>
    <definedName name="nombre" localSheetId="26">'[2]ANEXO 3 PROG.PPTARIOS'!#REF!</definedName>
    <definedName name="nombre" localSheetId="27">'[2]ANEXO 3 PROG.PPTARIOS'!#REF!</definedName>
    <definedName name="nombre" localSheetId="28">'[2]ANEXO 3 PROG.PPTARIOS'!#REF!</definedName>
    <definedName name="nombre" localSheetId="29">'[2]ANEXO 3 PROG.PPTARIOS'!#REF!</definedName>
    <definedName name="nombre" localSheetId="30">'[2]ANEXO 3 PROG.PPTARIOS'!#REF!</definedName>
    <definedName name="nombre" localSheetId="31">'[2]ANEXO 3 PROG.PPTARIOS'!#REF!</definedName>
    <definedName name="nombre" localSheetId="32">'[2]ANEXO 3 PROG.PPTARIOS'!#REF!</definedName>
    <definedName name="nombre" localSheetId="33">'[2]ANEXO 3 PROG.PPTARIOS'!#REF!</definedName>
    <definedName name="nombre" localSheetId="34">'[2]ANEXO 3 PROG.PPTARIOS'!#REF!</definedName>
    <definedName name="nombre" localSheetId="36">'[2]ANEXO 3 PROG.PPTARIOS'!#REF!</definedName>
    <definedName name="nombre" localSheetId="37">'[2]ANEXO 3 PROG.PPTARIOS'!#REF!</definedName>
    <definedName name="nombre" localSheetId="39">'[2]ANEXO 3 PROG.PPTARIOS'!#REF!</definedName>
    <definedName name="nombre" localSheetId="3">'[2]ANEXO 3 PROG.PPTARIOS'!#REF!</definedName>
    <definedName name="nombre" localSheetId="4">'[2]ANEXO 3 PROG.PPTARIOS'!#REF!</definedName>
    <definedName name="nombre" localSheetId="18">'[2]ANEXO 3 PROG.PPTARIOS'!#REF!</definedName>
    <definedName name="nombre" localSheetId="19">'[2]ANEXO 3 PROG.PPTARIOS'!#REF!</definedName>
    <definedName name="nombre" localSheetId="40">'[2]ANEXO 3 PROG.PPTARIOS'!#REF!</definedName>
    <definedName name="nombre" localSheetId="41">'[2]ANEXO 3 PROG.PPTARIOS'!#REF!</definedName>
    <definedName name="nombre" localSheetId="2">'[2]ANEXO 3 PROG.PPTARIOS'!#REF!</definedName>
    <definedName name="nombre">'[2]ANEXO 3 PROG.PPTARIOS'!#REF!</definedName>
    <definedName name="nuevos" localSheetId="1">#REF!</definedName>
    <definedName name="nuevos" localSheetId="20">#REF!</definedName>
    <definedName name="nuevos" localSheetId="22">#REF!</definedName>
    <definedName name="nuevos" localSheetId="23">#REF!</definedName>
    <definedName name="nuevos" localSheetId="13">#REF!</definedName>
    <definedName name="nuevos" localSheetId="25">#REF!</definedName>
    <definedName name="nuevos" localSheetId="26">#REF!</definedName>
    <definedName name="nuevos" localSheetId="27">#REF!</definedName>
    <definedName name="nuevos" localSheetId="28">#REF!</definedName>
    <definedName name="nuevos" localSheetId="29">#REF!</definedName>
    <definedName name="nuevos" localSheetId="30">#REF!</definedName>
    <definedName name="nuevos" localSheetId="31">#REF!</definedName>
    <definedName name="nuevos" localSheetId="32">#REF!</definedName>
    <definedName name="nuevos" localSheetId="33">#REF!</definedName>
    <definedName name="nuevos" localSheetId="34">#REF!</definedName>
    <definedName name="nuevos" localSheetId="36">#REF!</definedName>
    <definedName name="nuevos" localSheetId="37">#REF!</definedName>
    <definedName name="nuevos" localSheetId="39">#REF!</definedName>
    <definedName name="nuevos" localSheetId="3">'[3]ANEXO 4.9 ACCSXCONTRATO'!#REF!</definedName>
    <definedName name="nuevos" localSheetId="4">'[3]ANEXO 4.9 ACCSXCONTRATO'!#REF!</definedName>
    <definedName name="nuevos" localSheetId="18">#REF!</definedName>
    <definedName name="nuevos" localSheetId="19">#REF!</definedName>
    <definedName name="nuevos" localSheetId="40">'[3]ANEXO 4.9 ACCSXCONTRATO'!#REF!</definedName>
    <definedName name="nuevos" localSheetId="41">'[3]ANEXO 4.9 ACCSXCONTRATO'!#REF!</definedName>
    <definedName name="nuevos" localSheetId="2">'[3]ANEXO 4.9 ACCSXCONTRATO'!#REF!</definedName>
    <definedName name="nuevos">#REF!</definedName>
    <definedName name="PERIODO" localSheetId="42">'[5]EVALUACION DEL GASTO'!$L$6</definedName>
    <definedName name="PERIODO" localSheetId="0">'[5]EVALUACION DEL GASTO'!$L$6</definedName>
    <definedName name="PERIODO" localSheetId="1">'[5]EVALUACION DEL GASTO'!$L$6</definedName>
    <definedName name="PERIODO" localSheetId="20">'[5]EVALUACION DEL GASTO'!$L$6</definedName>
    <definedName name="PERIODO" localSheetId="21">'[5]EVALUACION DEL GASTO'!$L$6</definedName>
    <definedName name="PERIODO" localSheetId="22">'[5]EVALUACION DEL GASTO'!$L$6</definedName>
    <definedName name="PERIODO" localSheetId="23">'[5]EVALUACION DEL GASTO'!$L$6</definedName>
    <definedName name="PERIODO" localSheetId="24">'[5]EVALUACION DEL GASTO'!$L$6</definedName>
    <definedName name="PERIODO" localSheetId="25">'[5]EVALUACION DEL GASTO'!$L$6</definedName>
    <definedName name="PERIODO" localSheetId="26">'[5]EVALUACION DEL GASTO'!$L$6</definedName>
    <definedName name="PERIODO" localSheetId="27">'[5]EVALUACION DEL GASTO'!$L$6</definedName>
    <definedName name="PERIODO" localSheetId="28">'[5]EVALUACION DEL GASTO'!$L$6</definedName>
    <definedName name="PERIODO" localSheetId="29">'[5]EVALUACION DEL GASTO'!$L$6</definedName>
    <definedName name="PERIODO" localSheetId="30">'[5]EVALUACION DEL GASTO'!$L$6</definedName>
    <definedName name="PERIODO" localSheetId="31">'[5]EVALUACION DEL GASTO'!$L$6</definedName>
    <definedName name="PERIODO" localSheetId="32">'[5]EVALUACION DEL GASTO'!$L$6</definedName>
    <definedName name="PERIODO" localSheetId="33">'[5]EVALUACION DEL GASTO'!$L$6</definedName>
    <definedName name="PERIODO" localSheetId="34">'[5]EVALUACION DEL GASTO'!$L$6</definedName>
    <definedName name="PERIODO" localSheetId="35">'[5]EVALUACION DEL GASTO'!$L$6</definedName>
    <definedName name="PERIODO" localSheetId="36">'[5]EVALUACION DEL GASTO'!$L$6</definedName>
    <definedName name="PERIODO" localSheetId="37">'[5]EVALUACION DEL GASTO'!$L$6</definedName>
    <definedName name="PERIODO" localSheetId="38">'[5]EVALUACION DEL GASTO'!$L$6</definedName>
    <definedName name="PERIODO" localSheetId="39">'[5]EVALUACION DEL GASTO'!$L$6</definedName>
    <definedName name="PERIODO" localSheetId="14">'[5]EVALUACION DEL GASTO'!$L$6</definedName>
    <definedName name="PERIODO" localSheetId="15">'[5]EVALUACION DEL GASTO'!$L$6</definedName>
    <definedName name="PERIODO" localSheetId="16">'[5]EVALUACION DEL GASTO'!$L$6</definedName>
    <definedName name="PERIODO" localSheetId="17">'[5]EVALUACION DEL GASTO'!$L$6</definedName>
    <definedName name="PERIODO" localSheetId="18">'[5]EVALUACION DEL GASTO'!$L$6</definedName>
    <definedName name="PERIODO" localSheetId="19">'[5]EVALUACION DEL GASTO'!$L$6</definedName>
    <definedName name="PERIODO">'[6]EVALUACION DEL GASTO'!$L$6</definedName>
    <definedName name="presup" localSheetId="1">#REF!</definedName>
    <definedName name="presup" localSheetId="20">#REF!</definedName>
    <definedName name="presup" localSheetId="22">#REF!</definedName>
    <definedName name="presup" localSheetId="23">#REF!</definedName>
    <definedName name="presup" localSheetId="13">#REF!</definedName>
    <definedName name="presup" localSheetId="25">#REF!</definedName>
    <definedName name="presup" localSheetId="26">#REF!</definedName>
    <definedName name="presup" localSheetId="27">#REF!</definedName>
    <definedName name="presup" localSheetId="28">#REF!</definedName>
    <definedName name="presup" localSheetId="29">#REF!</definedName>
    <definedName name="presup" localSheetId="30">#REF!</definedName>
    <definedName name="presup" localSheetId="31">#REF!</definedName>
    <definedName name="presup" localSheetId="32">#REF!</definedName>
    <definedName name="presup" localSheetId="33">#REF!</definedName>
    <definedName name="presup" localSheetId="34">#REF!</definedName>
    <definedName name="presup" localSheetId="36">#REF!</definedName>
    <definedName name="presup" localSheetId="37">#REF!</definedName>
    <definedName name="presup" localSheetId="39">#REF!</definedName>
    <definedName name="presup" localSheetId="3">'[3]ANEXO 3 PROG.PPTARIOS'!#REF!</definedName>
    <definedName name="presup" localSheetId="4">'[3]ANEXO 3 PROG.PPTARIOS'!#REF!</definedName>
    <definedName name="presup" localSheetId="18">#REF!</definedName>
    <definedName name="presup" localSheetId="19">#REF!</definedName>
    <definedName name="presup" localSheetId="40">'[3]ANEXO 3 PROG.PPTARIOS'!#REF!</definedName>
    <definedName name="presup" localSheetId="41">'[3]ANEXO 3 PROG.PPTARIOS'!#REF!</definedName>
    <definedName name="presup" localSheetId="2">'[3]ANEXO 3 PROG.PPTARIOS'!#REF!</definedName>
    <definedName name="presup">#REF!</definedName>
    <definedName name="prog" localSheetId="1">#REF!</definedName>
    <definedName name="PROG" localSheetId="20">#REF!</definedName>
    <definedName name="PROG" localSheetId="21">#REF!</definedName>
    <definedName name="PROG" localSheetId="22">#REF!</definedName>
    <definedName name="prog" localSheetId="23">#REF!</definedName>
    <definedName name="prog" localSheetId="13">#REF!</definedName>
    <definedName name="prog" localSheetId="25">#REF!</definedName>
    <definedName name="PROG" localSheetId="26">#REF!</definedName>
    <definedName name="PROG" localSheetId="27">#REF!</definedName>
    <definedName name="PROG" localSheetId="28">#REF!</definedName>
    <definedName name="PROG" localSheetId="29">#REF!</definedName>
    <definedName name="PROG" localSheetId="30">#REF!</definedName>
    <definedName name="PROG" localSheetId="31">#REF!</definedName>
    <definedName name="PROG" localSheetId="32">#REF!</definedName>
    <definedName name="PROG" localSheetId="33">#REF!</definedName>
    <definedName name="prog" localSheetId="34">#REF!</definedName>
    <definedName name="prog" localSheetId="36">#REF!</definedName>
    <definedName name="prog" localSheetId="37">#REF!</definedName>
    <definedName name="prog" localSheetId="39">#REF!</definedName>
    <definedName name="prog" localSheetId="3">'[3]ANEXO 3 PROG.PPTARIOS'!#REF!</definedName>
    <definedName name="prog" localSheetId="4">'[3]ANEXO 3 PROG.PPTARIOS'!#REF!</definedName>
    <definedName name="prog" localSheetId="18">#REF!</definedName>
    <definedName name="PROG" localSheetId="19">#REF!</definedName>
    <definedName name="prog" localSheetId="40">'[3]ANEXO 3 PROG.PPTARIOS'!#REF!</definedName>
    <definedName name="prog" localSheetId="41">'[3]ANEXO 3 PROG.PPTARIOS'!#REF!</definedName>
    <definedName name="prog" localSheetId="2">'[3]ANEXO 3 PROG.PPTARIOS'!#REF!</definedName>
    <definedName name="prog">#REF!</definedName>
    <definedName name="PROGRAMA" localSheetId="1">#REF!</definedName>
    <definedName name="PROGRAMA" localSheetId="20">#REF!</definedName>
    <definedName name="PROGRAMA" localSheetId="22">#REF!</definedName>
    <definedName name="PROGRAMA" localSheetId="23">#REF!</definedName>
    <definedName name="PROGRAMA" localSheetId="13">#REF!</definedName>
    <definedName name="PROGRAMA" localSheetId="25">#REF!</definedName>
    <definedName name="PROGRAMA" localSheetId="26">#REF!</definedName>
    <definedName name="PROGRAMA" localSheetId="27">#REF!</definedName>
    <definedName name="PROGRAMA" localSheetId="28">#REF!</definedName>
    <definedName name="PROGRAMA" localSheetId="29">#REF!</definedName>
    <definedName name="PROGRAMA" localSheetId="30">#REF!</definedName>
    <definedName name="PROGRAMA" localSheetId="31">#REF!</definedName>
    <definedName name="PROGRAMA" localSheetId="32">#REF!</definedName>
    <definedName name="PROGRAMA" localSheetId="33">#REF!</definedName>
    <definedName name="PROGRAMA" localSheetId="34">#REF!</definedName>
    <definedName name="PROGRAMA" localSheetId="36">#REF!</definedName>
    <definedName name="PROGRAMA" localSheetId="37">#REF!</definedName>
    <definedName name="PROGRAMA" localSheetId="39">#REF!</definedName>
    <definedName name="PROGRAMA" localSheetId="3">'[3]ANEXO 3 PROG.PPTARIOS'!#REF!</definedName>
    <definedName name="PROGRAMA" localSheetId="4">'[3]ANEXO 3 PROG.PPTARIOS'!#REF!</definedName>
    <definedName name="PROGRAMA" localSheetId="18">#REF!</definedName>
    <definedName name="PROGRAMA" localSheetId="19">#REF!</definedName>
    <definedName name="PROGRAMA" localSheetId="40">'[3]ANEXO 3 PROG.PPTARIOS'!#REF!</definedName>
    <definedName name="PROGRAMA" localSheetId="41">'[3]ANEXO 3 PROG.PPTARIOS'!#REF!</definedName>
    <definedName name="PROGRAMA" localSheetId="2">'[3]ANEXO 3 PROG.PPTARIOS'!#REF!</definedName>
    <definedName name="PROGRAMA">#REF!</definedName>
    <definedName name="PROY" localSheetId="1">#REF!</definedName>
    <definedName name="proy" localSheetId="20">'[2]ANEXO 4.9 ACCSXCONTRATO'!#REF!</definedName>
    <definedName name="proy" localSheetId="21">'[2]ANEXO 4.9 ACCSXCONTRATO'!#REF!</definedName>
    <definedName name="proy" localSheetId="22">'[2]ANEXO 4.9 ACCSXCONTRATO'!#REF!</definedName>
    <definedName name="PROY" localSheetId="23">#REF!</definedName>
    <definedName name="PROY" localSheetId="13">#REF!</definedName>
    <definedName name="PROY" localSheetId="25">#REF!</definedName>
    <definedName name="proy" localSheetId="26">'[2]ANEXO 4.9 ACCSXCONTRATO'!#REF!</definedName>
    <definedName name="proy" localSheetId="27">'[2]ANEXO 4.9 ACCSXCONTRATO'!#REF!</definedName>
    <definedName name="proy" localSheetId="28">'[2]ANEXO 4.9 ACCSXCONTRATO'!#REF!</definedName>
    <definedName name="proy" localSheetId="29">'[2]ANEXO 4.9 ACCSXCONTRATO'!#REF!</definedName>
    <definedName name="proy" localSheetId="30">'[2]ANEXO 4.9 ACCSXCONTRATO'!#REF!</definedName>
    <definedName name="proy" localSheetId="31">'[2]ANEXO 4.9 ACCSXCONTRATO'!#REF!</definedName>
    <definedName name="proy" localSheetId="32">'[2]ANEXO 4.9 ACCSXCONTRATO'!#REF!</definedName>
    <definedName name="proy" localSheetId="33">'[2]ANEXO 4.9 ACCSXCONTRATO'!#REF!</definedName>
    <definedName name="PROY" localSheetId="34">#REF!</definedName>
    <definedName name="PROY" localSheetId="36">#REF!</definedName>
    <definedName name="PROY" localSheetId="37">#REF!</definedName>
    <definedName name="PROY" localSheetId="39">#REF!</definedName>
    <definedName name="PROY" localSheetId="3">'[3]ANEXO 4.9 ACCSXCONTRATO'!#REF!</definedName>
    <definedName name="PROY" localSheetId="4">'[3]ANEXO 4.9 ACCSXCONTRATO'!#REF!</definedName>
    <definedName name="PROY" localSheetId="18">#REF!</definedName>
    <definedName name="proy" localSheetId="19">'[2]ANEXO 4.9 ACCSXCONTRATO'!#REF!</definedName>
    <definedName name="PROY" localSheetId="40">'[3]ANEXO 4.9 ACCSXCONTRATO'!#REF!</definedName>
    <definedName name="PROY" localSheetId="41">'[3]ANEXO 4.9 ACCSXCONTRATO'!#REF!</definedName>
    <definedName name="PROY" localSheetId="2">'[3]ANEXO 4.9 ACCSXCONTRATO'!#REF!</definedName>
    <definedName name="PROY">#REF!</definedName>
    <definedName name="REDONDEAR" localSheetId="13">#REF!</definedName>
    <definedName name="REDONDEAR" localSheetId="34">#REF!</definedName>
    <definedName name="REDONDEAR" localSheetId="36">#REF!</definedName>
    <definedName name="REDONDEAR" localSheetId="37">#REF!</definedName>
    <definedName name="REDONDEAR" localSheetId="3">#REF!</definedName>
    <definedName name="REDONDEAR" localSheetId="4">#REF!</definedName>
    <definedName name="REDONDEAR" localSheetId="2">#REF!</definedName>
    <definedName name="REDONDEAR">#REF!</definedName>
    <definedName name="RES">'[1]CUADRO 3'!$A$4</definedName>
    <definedName name="_xlnm.Print_Titles" localSheetId="42">'ACCCONVENIDAS 4.B'!$1:$8</definedName>
    <definedName name="_xlnm.Print_Titles" localSheetId="0">'ANEXO 2'!$1:$13</definedName>
    <definedName name="_xlnm.Print_Titles" localSheetId="1">'ANEXO 2.1.'!$1:$10</definedName>
    <definedName name="_xlnm.Print_Titles" localSheetId="40">'ANEXO 3'!$1:$10</definedName>
    <definedName name="_xlnm.Print_Titles" localSheetId="41">'ANEXO 4.10 ACCXCONTRATO'!$1:$10</definedName>
    <definedName name="TRIM" localSheetId="3">'[3]ANEXO 2'!$A$134</definedName>
    <definedName name="TRIM" localSheetId="4">'[3]ANEXO 2'!$A$134</definedName>
    <definedName name="TRIM" localSheetId="40">'[3]ANEXO 2'!$A$134</definedName>
    <definedName name="TRIM" localSheetId="41">'[3]ANEXO 2'!$A$134</definedName>
    <definedName name="TRIM" localSheetId="2">'[3]ANEXO 2'!$A$134</definedName>
    <definedName name="TRIM">'ANEXO 2'!$A$176</definedName>
    <definedName name="TRIMANTERIOR" localSheetId="42">'[1]CUADRO 3'!$A$6</definedName>
    <definedName name="TRIMANTERIOR" localSheetId="0">'[1]CUADRO 3'!$A$6</definedName>
    <definedName name="TRIMANTERIOR" localSheetId="1">'[1]CUADRO 3'!$A$6</definedName>
    <definedName name="TRIMANTERIOR" localSheetId="20">'[1]CUADRO 3'!$A$6</definedName>
    <definedName name="TRIMANTERIOR" localSheetId="21">'[1]CUADRO 3'!$A$6</definedName>
    <definedName name="TRIMANTERIOR" localSheetId="22">'[1]CUADRO 3'!$A$6</definedName>
    <definedName name="TRIMANTERIOR" localSheetId="23">'[1]CUADRO 3'!$A$6</definedName>
    <definedName name="TRIMANTERIOR" localSheetId="13">#REF!</definedName>
    <definedName name="TRIMANTERIOR" localSheetId="24">'[1]CUADRO 3'!$A$6</definedName>
    <definedName name="TRIMANTERIOR" localSheetId="25">'[1]CUADRO 3'!$A$6</definedName>
    <definedName name="TRIMANTERIOR" localSheetId="26">'[1]CUADRO 3'!$A$6</definedName>
    <definedName name="TRIMANTERIOR" localSheetId="27">'[1]CUADRO 3'!$A$6</definedName>
    <definedName name="TRIMANTERIOR" localSheetId="28">'[1]CUADRO 3'!$A$6</definedName>
    <definedName name="TRIMANTERIOR" localSheetId="29">'[1]CUADRO 3'!$A$6</definedName>
    <definedName name="TRIMANTERIOR" localSheetId="30">'[1]CUADRO 3'!$A$6</definedName>
    <definedName name="TRIMANTERIOR" localSheetId="31">'[1]CUADRO 3'!$A$6</definedName>
    <definedName name="TRIMANTERIOR" localSheetId="32">'[1]CUADRO 3'!$A$6</definedName>
    <definedName name="TRIMANTERIOR" localSheetId="33">'[1]CUADRO 3'!$A$6</definedName>
    <definedName name="TRIMANTERIOR" localSheetId="34">'[1]CUADRO 3'!$A$6</definedName>
    <definedName name="TRIMANTERIOR" localSheetId="35">'[1]CUADRO 3'!$A$6</definedName>
    <definedName name="TRIMANTERIOR" localSheetId="36">'[1]CUADRO 3'!$A$6</definedName>
    <definedName name="TRIMANTERIOR" localSheetId="37">'[1]CUADRO 3'!$A$6</definedName>
    <definedName name="TRIMANTERIOR" localSheetId="38">'[1]CUADRO 3'!$A$6</definedName>
    <definedName name="TRIMANTERIOR" localSheetId="39">'[1]CUADRO 3'!$A$6</definedName>
    <definedName name="TRIMANTERIOR" localSheetId="3">#REF!</definedName>
    <definedName name="TRIMANTERIOR" localSheetId="4">#REF!</definedName>
    <definedName name="TRIMANTERIOR" localSheetId="14">'[1]CUADRO 3'!$A$6</definedName>
    <definedName name="TRIMANTERIOR" localSheetId="15">'[1]CUADRO 3'!$A$6</definedName>
    <definedName name="TRIMANTERIOR" localSheetId="16">'[1]CUADRO 3'!$A$6</definedName>
    <definedName name="TRIMANTERIOR" localSheetId="17">'[1]CUADRO 3'!$A$6</definedName>
    <definedName name="TRIMANTERIOR" localSheetId="18">'[1]CUADRO 3'!$A$6</definedName>
    <definedName name="TRIMANTERIOR" localSheetId="19">'[1]CUADRO 3'!$A$6</definedName>
    <definedName name="TRIMANTERIOR" localSheetId="40">#REF!</definedName>
    <definedName name="TRIMANTERIOR" localSheetId="41">#REF!</definedName>
    <definedName name="TRIMANTERIOR" localSheetId="2">#REF!</definedName>
    <definedName name="TRIMANTERIOR">#REF!</definedName>
    <definedName name="TRIMESTRE" localSheetId="42">'[1]CUADRO 3'!$A$4</definedName>
    <definedName name="TRIMESTRE" localSheetId="0">'[1]CUADRO 3'!$A$4</definedName>
    <definedName name="TRIMESTRE" localSheetId="1">'[1]CUADRO 3'!$A$4</definedName>
    <definedName name="TRIMESTRE" localSheetId="20">'[1]CUADRO 3'!$A$4</definedName>
    <definedName name="TRIMESTRE" localSheetId="21">'[1]CUADRO 3'!$A$4</definedName>
    <definedName name="TRIMESTRE" localSheetId="22">'[1]CUADRO 3'!$A$4</definedName>
    <definedName name="TRIMESTRE" localSheetId="23">'[1]CUADRO 3'!$A$4</definedName>
    <definedName name="TRIMESTRE" localSheetId="13">#REF!</definedName>
    <definedName name="TRIMESTRE" localSheetId="24">'[1]CUADRO 3'!$A$4</definedName>
    <definedName name="TRIMESTRE" localSheetId="25">'[1]CUADRO 3'!$A$4</definedName>
    <definedName name="TRIMESTRE" localSheetId="26">'[1]CUADRO 3'!$A$4</definedName>
    <definedName name="TRIMESTRE" localSheetId="27">'[1]CUADRO 3'!$A$4</definedName>
    <definedName name="TRIMESTRE" localSheetId="28">'[1]CUADRO 3'!$A$4</definedName>
    <definedName name="TRIMESTRE" localSheetId="29">'[1]CUADRO 3'!$A$4</definedName>
    <definedName name="TRIMESTRE" localSheetId="30">'[1]CUADRO 3'!$A$4</definedName>
    <definedName name="TRIMESTRE" localSheetId="31">'[1]CUADRO 3'!$A$4</definedName>
    <definedName name="TRIMESTRE" localSheetId="32">'[1]CUADRO 3'!$A$4</definedName>
    <definedName name="TRIMESTRE" localSheetId="33">'[1]CUADRO 3'!$A$4</definedName>
    <definedName name="TRIMESTRE" localSheetId="34">'[1]CUADRO 3'!$A$4</definedName>
    <definedName name="TRIMESTRE" localSheetId="35">'[1]CUADRO 3'!$A$4</definedName>
    <definedName name="TRIMESTRE" localSheetId="36">'[1]CUADRO 3'!$A$4</definedName>
    <definedName name="TRIMESTRE" localSheetId="37">'[1]CUADRO 3'!$A$4</definedName>
    <definedName name="TRIMESTRE" localSheetId="38">'[1]CUADRO 3'!$A$4</definedName>
    <definedName name="TRIMESTRE" localSheetId="39">'[1]CUADRO 3'!$A$4</definedName>
    <definedName name="TRIMESTRE" localSheetId="3">#REF!</definedName>
    <definedName name="TRIMESTRE" localSheetId="4">#REF!</definedName>
    <definedName name="TRIMESTRE" localSheetId="14">'[1]CUADRO 3'!$A$4</definedName>
    <definedName name="TRIMESTRE" localSheetId="15">'[1]CUADRO 3'!$A$4</definedName>
    <definedName name="TRIMESTRE" localSheetId="16">'[1]CUADRO 3'!$A$4</definedName>
    <definedName name="TRIMESTRE" localSheetId="17">'[1]CUADRO 3'!$A$4</definedName>
    <definedName name="TRIMESTRE" localSheetId="18">'[1]CUADRO 3'!$A$4</definedName>
    <definedName name="TRIMESTRE" localSheetId="19">'[1]CUADRO 3'!$A$4</definedName>
    <definedName name="TRIMESTRE" localSheetId="40">#REF!</definedName>
    <definedName name="TRIMESTRE" localSheetId="41">#REF!</definedName>
    <definedName name="TRIMESTRE" localSheetId="2">#REF!</definedName>
    <definedName name="TRIMESTRE">#REF!</definedName>
    <definedName name="TRMS">'[1]CUADRO 3'!$A$4</definedName>
    <definedName name="YYY" localSheetId="13">#REF!</definedName>
    <definedName name="YYY" localSheetId="34">#REF!</definedName>
    <definedName name="YYY" localSheetId="36">#REF!</definedName>
    <definedName name="YYY" localSheetId="37">#REF!</definedName>
    <definedName name="YYY" localSheetId="3">#REF!</definedName>
    <definedName name="YYY" localSheetId="4">#REF!</definedName>
    <definedName name="YYY" localSheetId="2">#REF!</definedName>
    <definedName name="YYY">#REF!</definedName>
  </definedNames>
  <calcPr calcId="171027"/>
</workbook>
</file>

<file path=xl/calcChain.xml><?xml version="1.0" encoding="utf-8"?>
<calcChain xmlns="http://schemas.openxmlformats.org/spreadsheetml/2006/main">
  <c r="G21" i="41" l="1"/>
  <c r="F21" i="41"/>
  <c r="E21" i="41"/>
  <c r="D21" i="41"/>
  <c r="C21" i="41"/>
  <c r="G13" i="41"/>
  <c r="F13" i="41"/>
  <c r="E13" i="41"/>
  <c r="D13" i="41"/>
  <c r="C13" i="41"/>
  <c r="G20" i="131"/>
  <c r="E20" i="131"/>
  <c r="E21" i="131" s="1"/>
  <c r="D20" i="131"/>
  <c r="C20" i="131"/>
  <c r="H19" i="131"/>
  <c r="H18" i="131"/>
  <c r="F17" i="131"/>
  <c r="F20" i="131" s="1"/>
  <c r="F21" i="131" s="1"/>
  <c r="F16" i="131"/>
  <c r="E16" i="131"/>
  <c r="D16" i="131"/>
  <c r="C16" i="131"/>
  <c r="G15" i="131"/>
  <c r="G16" i="131" s="1"/>
  <c r="H15" i="131"/>
  <c r="H14" i="131"/>
  <c r="G13" i="131"/>
  <c r="F13" i="131"/>
  <c r="E13" i="131"/>
  <c r="D13" i="131"/>
  <c r="C13" i="131"/>
  <c r="C21" i="131" s="1"/>
  <c r="H12" i="131"/>
  <c r="H11" i="131"/>
  <c r="H10" i="131"/>
  <c r="H9" i="131"/>
  <c r="H13" i="131" l="1"/>
  <c r="G21" i="131"/>
  <c r="D21" i="131"/>
  <c r="H16" i="131"/>
  <c r="H17" i="131"/>
  <c r="A618" i="114"/>
  <c r="W610" i="114"/>
  <c r="V610" i="114"/>
  <c r="U610" i="114"/>
  <c r="T610" i="114"/>
  <c r="S610" i="114"/>
  <c r="R610" i="114"/>
  <c r="W593" i="114"/>
  <c r="V593" i="114"/>
  <c r="U593" i="114"/>
  <c r="T593" i="114"/>
  <c r="S593" i="114"/>
  <c r="R593" i="114"/>
  <c r="A577" i="114"/>
  <c r="A578" i="114" s="1"/>
  <c r="A579" i="114" s="1"/>
  <c r="A580" i="114" s="1"/>
  <c r="A581" i="114" s="1"/>
  <c r="A582" i="114" s="1"/>
  <c r="A583" i="114" s="1"/>
  <c r="A584" i="114" s="1"/>
  <c r="A585" i="114" s="1"/>
  <c r="A586" i="114" s="1"/>
  <c r="A587" i="114" s="1"/>
  <c r="A588" i="114" s="1"/>
  <c r="A589" i="114" s="1"/>
  <c r="A590" i="114" s="1"/>
  <c r="A591" i="114" s="1"/>
  <c r="A592" i="114" s="1"/>
  <c r="W570" i="114"/>
  <c r="V570" i="114"/>
  <c r="U570" i="114"/>
  <c r="T570" i="114"/>
  <c r="S570" i="114"/>
  <c r="R570" i="114"/>
  <c r="W562" i="114"/>
  <c r="V562" i="114"/>
  <c r="U562" i="114"/>
  <c r="T562" i="114"/>
  <c r="S562" i="114"/>
  <c r="R562" i="114"/>
  <c r="W536" i="114"/>
  <c r="V536" i="114"/>
  <c r="U536" i="114"/>
  <c r="T536" i="114"/>
  <c r="S536" i="114"/>
  <c r="R536" i="114"/>
  <c r="W499" i="114"/>
  <c r="V499" i="114"/>
  <c r="U499" i="114"/>
  <c r="T499" i="114"/>
  <c r="S499" i="114"/>
  <c r="R499" i="114"/>
  <c r="W490" i="114"/>
  <c r="V490" i="114"/>
  <c r="U490" i="114"/>
  <c r="T490" i="114"/>
  <c r="S490" i="114"/>
  <c r="R490" i="114"/>
  <c r="W478" i="114"/>
  <c r="V478" i="114"/>
  <c r="U478" i="114"/>
  <c r="T478" i="114"/>
  <c r="S478" i="114"/>
  <c r="R478" i="114"/>
  <c r="W472" i="114"/>
  <c r="V472" i="114"/>
  <c r="U472" i="114"/>
  <c r="T472" i="114"/>
  <c r="S472" i="114"/>
  <c r="R472" i="114"/>
  <c r="W466" i="114"/>
  <c r="V466" i="114"/>
  <c r="U466" i="114"/>
  <c r="T466" i="114"/>
  <c r="S466" i="114"/>
  <c r="R466" i="114"/>
  <c r="W461" i="114"/>
  <c r="V461" i="114"/>
  <c r="U461" i="114"/>
  <c r="T461" i="114"/>
  <c r="S461" i="114"/>
  <c r="R461" i="114"/>
  <c r="W458" i="114"/>
  <c r="V458" i="114"/>
  <c r="U458" i="114"/>
  <c r="T458" i="114"/>
  <c r="S458" i="114"/>
  <c r="R458" i="114"/>
  <c r="W430" i="114"/>
  <c r="V430" i="114"/>
  <c r="U430" i="114"/>
  <c r="T430" i="114"/>
  <c r="S430" i="114"/>
  <c r="R430" i="114"/>
  <c r="W426" i="114"/>
  <c r="V426" i="114"/>
  <c r="U426" i="114"/>
  <c r="T426" i="114"/>
  <c r="S426" i="114"/>
  <c r="R426" i="114"/>
  <c r="W415" i="114"/>
  <c r="V415" i="114"/>
  <c r="U415" i="114"/>
  <c r="T415" i="114"/>
  <c r="S415" i="114"/>
  <c r="R415" i="114"/>
  <c r="W412" i="114"/>
  <c r="V412" i="114"/>
  <c r="U412" i="114"/>
  <c r="T412" i="114"/>
  <c r="S412" i="114"/>
  <c r="R412" i="114"/>
  <c r="W396" i="114"/>
  <c r="V396" i="114"/>
  <c r="U396" i="114"/>
  <c r="T396" i="114"/>
  <c r="S396" i="114"/>
  <c r="R396" i="114"/>
  <c r="W392" i="114"/>
  <c r="V392" i="114"/>
  <c r="U392" i="114"/>
  <c r="T392" i="114"/>
  <c r="S392" i="114"/>
  <c r="R392" i="114"/>
  <c r="W369" i="114"/>
  <c r="V369" i="114"/>
  <c r="U369" i="114"/>
  <c r="T369" i="114"/>
  <c r="S369" i="114"/>
  <c r="R369" i="114"/>
  <c r="W324" i="114"/>
  <c r="V324" i="114"/>
  <c r="U324" i="114"/>
  <c r="T324" i="114"/>
  <c r="S324" i="114"/>
  <c r="R324" i="114"/>
  <c r="W320" i="114"/>
  <c r="V320" i="114"/>
  <c r="U320" i="114"/>
  <c r="T320" i="114"/>
  <c r="S320" i="114"/>
  <c r="R320" i="114"/>
  <c r="W317" i="114"/>
  <c r="V317" i="114"/>
  <c r="U317" i="114"/>
  <c r="T317" i="114"/>
  <c r="S317" i="114"/>
  <c r="R317" i="114"/>
  <c r="W307" i="114"/>
  <c r="V307" i="114"/>
  <c r="U307" i="114"/>
  <c r="T307" i="114"/>
  <c r="S307" i="114"/>
  <c r="R307" i="114"/>
  <c r="W295" i="114"/>
  <c r="V295" i="114"/>
  <c r="U295" i="114"/>
  <c r="T295" i="114"/>
  <c r="S295" i="114"/>
  <c r="R295" i="114"/>
  <c r="W281" i="114"/>
  <c r="V281" i="114"/>
  <c r="U281" i="114"/>
  <c r="T281" i="114"/>
  <c r="S281" i="114"/>
  <c r="R281" i="114"/>
  <c r="W271" i="114"/>
  <c r="V271" i="114"/>
  <c r="U271" i="114"/>
  <c r="T271" i="114"/>
  <c r="S271" i="114"/>
  <c r="R271" i="114"/>
  <c r="W257" i="114"/>
  <c r="V257" i="114"/>
  <c r="U257" i="114"/>
  <c r="T257" i="114"/>
  <c r="S257" i="114"/>
  <c r="R257" i="114"/>
  <c r="W253" i="114"/>
  <c r="V253" i="114"/>
  <c r="U253" i="114"/>
  <c r="T253" i="114"/>
  <c r="S253" i="114"/>
  <c r="R253" i="114"/>
  <c r="W240" i="114"/>
  <c r="V240" i="114"/>
  <c r="U240" i="114"/>
  <c r="T240" i="114"/>
  <c r="S240" i="114"/>
  <c r="R240" i="114"/>
  <c r="W224" i="114"/>
  <c r="V224" i="114"/>
  <c r="U224" i="114"/>
  <c r="T224" i="114"/>
  <c r="S224" i="114"/>
  <c r="R224" i="114"/>
  <c r="W195" i="114"/>
  <c r="V195" i="114"/>
  <c r="U195" i="114"/>
  <c r="T195" i="114"/>
  <c r="S195" i="114"/>
  <c r="R195" i="114"/>
  <c r="W192" i="114"/>
  <c r="V192" i="114"/>
  <c r="U192" i="114"/>
  <c r="T192" i="114"/>
  <c r="S192" i="114"/>
  <c r="R192" i="114"/>
  <c r="W188" i="114"/>
  <c r="V188" i="114"/>
  <c r="U188" i="114"/>
  <c r="T188" i="114"/>
  <c r="S188" i="114"/>
  <c r="R188" i="114"/>
  <c r="W183" i="114"/>
  <c r="V183" i="114"/>
  <c r="U183" i="114"/>
  <c r="T183" i="114"/>
  <c r="S183" i="114"/>
  <c r="R183" i="114"/>
  <c r="W134" i="114"/>
  <c r="V134" i="114"/>
  <c r="U134" i="114"/>
  <c r="T134" i="114"/>
  <c r="S134" i="114"/>
  <c r="R134" i="114"/>
  <c r="W129" i="114"/>
  <c r="V129" i="114"/>
  <c r="U129" i="114"/>
  <c r="T129" i="114"/>
  <c r="S129" i="114"/>
  <c r="R129" i="114"/>
  <c r="W123" i="114"/>
  <c r="V123" i="114"/>
  <c r="U123" i="114"/>
  <c r="T123" i="114"/>
  <c r="S123" i="114"/>
  <c r="R123" i="114"/>
  <c r="W109" i="114"/>
  <c r="V109" i="114"/>
  <c r="U109" i="114"/>
  <c r="T109" i="114"/>
  <c r="S109" i="114"/>
  <c r="R109" i="114"/>
  <c r="W71" i="114"/>
  <c r="V71" i="114"/>
  <c r="U71" i="114"/>
  <c r="T71" i="114"/>
  <c r="S71" i="114"/>
  <c r="R71" i="114"/>
  <c r="W56" i="114"/>
  <c r="V56" i="114"/>
  <c r="U56" i="114"/>
  <c r="T56" i="114"/>
  <c r="S56" i="114"/>
  <c r="R56" i="114"/>
  <c r="W49" i="114"/>
  <c r="V49" i="114"/>
  <c r="U49" i="114"/>
  <c r="T49" i="114"/>
  <c r="S49" i="114"/>
  <c r="R49" i="114"/>
  <c r="W41" i="114"/>
  <c r="V41" i="114"/>
  <c r="U41" i="114"/>
  <c r="T41" i="114"/>
  <c r="S41" i="114"/>
  <c r="R41" i="114"/>
  <c r="W34" i="114"/>
  <c r="V34" i="114"/>
  <c r="U34" i="114"/>
  <c r="T34" i="114"/>
  <c r="S34" i="114"/>
  <c r="R34" i="114"/>
  <c r="W28" i="114"/>
  <c r="V28" i="114"/>
  <c r="U28" i="114"/>
  <c r="T28" i="114"/>
  <c r="S28" i="114"/>
  <c r="R28" i="114"/>
  <c r="W617" i="114"/>
  <c r="V617" i="114"/>
  <c r="U617" i="114"/>
  <c r="T617" i="114"/>
  <c r="T618" i="114" s="1"/>
  <c r="S617" i="114"/>
  <c r="R617" i="114"/>
  <c r="W613" i="114"/>
  <c r="V613" i="114"/>
  <c r="U613" i="114"/>
  <c r="T613" i="114"/>
  <c r="S613" i="114"/>
  <c r="R613" i="114"/>
  <c r="W607" i="114"/>
  <c r="V607" i="114"/>
  <c r="U607" i="114"/>
  <c r="T607" i="114"/>
  <c r="S607" i="114"/>
  <c r="R607" i="114"/>
  <c r="W604" i="114"/>
  <c r="V604" i="114"/>
  <c r="U604" i="114"/>
  <c r="T604" i="114"/>
  <c r="S604" i="114"/>
  <c r="R604" i="114"/>
  <c r="W601" i="114"/>
  <c r="V601" i="114"/>
  <c r="U601" i="114"/>
  <c r="T601" i="114"/>
  <c r="S601" i="114"/>
  <c r="R601" i="114"/>
  <c r="W596" i="114"/>
  <c r="V596" i="114"/>
  <c r="U596" i="114"/>
  <c r="T596" i="114"/>
  <c r="S596" i="114"/>
  <c r="R596" i="114"/>
  <c r="W574" i="114"/>
  <c r="V574" i="114"/>
  <c r="U574" i="114"/>
  <c r="T574" i="114"/>
  <c r="S574" i="114"/>
  <c r="R574" i="114"/>
  <c r="W567" i="114"/>
  <c r="V567" i="114"/>
  <c r="U567" i="114"/>
  <c r="T567" i="114"/>
  <c r="S567" i="114"/>
  <c r="R567" i="114"/>
  <c r="A563" i="114"/>
  <c r="A74" i="114"/>
  <c r="A75" i="114" s="1"/>
  <c r="A76" i="114" s="1"/>
  <c r="A77" i="114" s="1"/>
  <c r="A78" i="114" s="1"/>
  <c r="A79" i="114" s="1"/>
  <c r="A80" i="114" s="1"/>
  <c r="A81" i="114" s="1"/>
  <c r="A82" i="114" s="1"/>
  <c r="A83" i="114" s="1"/>
  <c r="A84" i="114" s="1"/>
  <c r="A85" i="114" s="1"/>
  <c r="A86" i="114" s="1"/>
  <c r="A87" i="114" s="1"/>
  <c r="A88" i="114" s="1"/>
  <c r="A89" i="114" s="1"/>
  <c r="A90" i="114" s="1"/>
  <c r="A91" i="114" s="1"/>
  <c r="A92" i="114" s="1"/>
  <c r="A93" i="114" s="1"/>
  <c r="A94" i="114" s="1"/>
  <c r="A95" i="114" s="1"/>
  <c r="A96" i="114" s="1"/>
  <c r="A97" i="114" s="1"/>
  <c r="A98" i="114" s="1"/>
  <c r="A99" i="114" s="1"/>
  <c r="A100" i="114" s="1"/>
  <c r="A101" i="114" s="1"/>
  <c r="A102" i="114" s="1"/>
  <c r="A103" i="114" s="1"/>
  <c r="A104" i="114" s="1"/>
  <c r="A105" i="114" s="1"/>
  <c r="A106" i="114" s="1"/>
  <c r="A107" i="114" s="1"/>
  <c r="A108" i="114" s="1"/>
  <c r="G16" i="105"/>
  <c r="F16" i="105"/>
  <c r="E16" i="105"/>
  <c r="D16" i="105"/>
  <c r="C16" i="105"/>
  <c r="G13" i="105"/>
  <c r="F13" i="105"/>
  <c r="E13" i="105"/>
  <c r="D13" i="105"/>
  <c r="C13" i="105"/>
  <c r="G18" i="12"/>
  <c r="F18" i="12"/>
  <c r="E18" i="12"/>
  <c r="D18" i="12"/>
  <c r="C18" i="12"/>
  <c r="G14" i="12"/>
  <c r="F14" i="12"/>
  <c r="E14" i="12"/>
  <c r="D14" i="12"/>
  <c r="C14" i="12"/>
  <c r="V618" i="114" l="1"/>
  <c r="W618" i="114"/>
  <c r="U618" i="114"/>
  <c r="R618" i="114"/>
  <c r="S618" i="114"/>
  <c r="H20" i="131"/>
  <c r="H21" i="131" s="1"/>
  <c r="A619" i="114"/>
  <c r="G18" i="11"/>
  <c r="G19" i="11" s="1"/>
  <c r="F18" i="11"/>
  <c r="F19" i="11" s="1"/>
  <c r="E18" i="11"/>
  <c r="E19" i="11" s="1"/>
  <c r="D18" i="11"/>
  <c r="D19" i="11" s="1"/>
  <c r="C18" i="11"/>
  <c r="C19" i="11" s="1"/>
  <c r="G15" i="11"/>
  <c r="F15" i="11"/>
  <c r="E15" i="11"/>
  <c r="D15" i="11"/>
  <c r="C15" i="11"/>
  <c r="G13" i="11"/>
  <c r="F13" i="11"/>
  <c r="E13" i="11"/>
  <c r="D13" i="11"/>
  <c r="C13" i="11"/>
  <c r="D19" i="10"/>
  <c r="E19" i="10"/>
  <c r="F19" i="10"/>
  <c r="G19" i="10"/>
  <c r="D15" i="10"/>
  <c r="E15" i="10"/>
  <c r="F15" i="10"/>
  <c r="G15" i="10"/>
  <c r="K11" i="125"/>
  <c r="P14" i="127"/>
  <c r="P13" i="127"/>
  <c r="P12" i="127"/>
  <c r="P11" i="127"/>
  <c r="P15" i="127" s="1"/>
  <c r="K14" i="127"/>
  <c r="K13" i="127"/>
  <c r="K12" i="127"/>
  <c r="K11" i="127"/>
  <c r="U15" i="127"/>
  <c r="T15" i="127"/>
  <c r="S15" i="127"/>
  <c r="R15" i="127"/>
  <c r="Q15" i="127"/>
  <c r="O15" i="127"/>
  <c r="N15" i="127"/>
  <c r="M15" i="127"/>
  <c r="L15" i="127"/>
  <c r="J15" i="127"/>
  <c r="I15" i="127"/>
  <c r="H15" i="127"/>
  <c r="G15" i="127"/>
  <c r="E15" i="127"/>
  <c r="D15" i="127"/>
  <c r="C15" i="127"/>
  <c r="B15" i="127"/>
  <c r="F14" i="127"/>
  <c r="F13" i="127"/>
  <c r="F12" i="127"/>
  <c r="F11" i="127"/>
  <c r="F15" i="127" s="1"/>
  <c r="K11" i="128"/>
  <c r="P11" i="121"/>
  <c r="K11" i="121"/>
  <c r="F11" i="121"/>
  <c r="T11" i="122"/>
  <c r="U11" i="122" s="1"/>
  <c r="P11" i="122"/>
  <c r="K11" i="122"/>
  <c r="U11" i="123"/>
  <c r="P11" i="123"/>
  <c r="K11" i="123"/>
  <c r="F11" i="123"/>
  <c r="F12" i="120"/>
  <c r="F11" i="120"/>
  <c r="P11" i="119"/>
  <c r="K11" i="119"/>
  <c r="U27" i="118"/>
  <c r="U26" i="118"/>
  <c r="U25" i="118"/>
  <c r="U24" i="118"/>
  <c r="U23" i="118"/>
  <c r="U22" i="118"/>
  <c r="U21" i="118"/>
  <c r="U20" i="118"/>
  <c r="U19" i="118"/>
  <c r="U18" i="118"/>
  <c r="U17" i="118"/>
  <c r="U16" i="118"/>
  <c r="U15" i="118"/>
  <c r="U14" i="118"/>
  <c r="U13" i="118"/>
  <c r="U12" i="118"/>
  <c r="U11" i="118"/>
  <c r="K27" i="118"/>
  <c r="K26" i="118"/>
  <c r="K25" i="118"/>
  <c r="K24" i="118"/>
  <c r="K23" i="118"/>
  <c r="K22" i="118"/>
  <c r="K21" i="118"/>
  <c r="K20" i="118"/>
  <c r="K19" i="118"/>
  <c r="K18" i="118"/>
  <c r="K17" i="118"/>
  <c r="K16" i="118"/>
  <c r="K15" i="118"/>
  <c r="K14" i="118"/>
  <c r="K13" i="118"/>
  <c r="K12" i="118"/>
  <c r="K11" i="118"/>
  <c r="P27" i="118"/>
  <c r="P26" i="118"/>
  <c r="P25" i="118"/>
  <c r="P24" i="118"/>
  <c r="P23" i="118"/>
  <c r="P22" i="118"/>
  <c r="P21" i="118"/>
  <c r="P20" i="118"/>
  <c r="P19" i="118"/>
  <c r="P18" i="118"/>
  <c r="P17" i="118"/>
  <c r="P16" i="118"/>
  <c r="P15" i="118"/>
  <c r="P14" i="118"/>
  <c r="P13" i="118"/>
  <c r="P12" i="118"/>
  <c r="P11" i="118"/>
  <c r="T28" i="118"/>
  <c r="S28" i="118"/>
  <c r="R28" i="118"/>
  <c r="Q28" i="118"/>
  <c r="O28" i="118"/>
  <c r="N28" i="118"/>
  <c r="M28" i="118"/>
  <c r="L28" i="118"/>
  <c r="J28" i="118"/>
  <c r="I28" i="118"/>
  <c r="H28" i="118"/>
  <c r="G28" i="118"/>
  <c r="E28" i="118"/>
  <c r="D28" i="118"/>
  <c r="C28" i="118"/>
  <c r="B28" i="118"/>
  <c r="F27" i="118"/>
  <c r="F26" i="118"/>
  <c r="F25" i="118"/>
  <c r="F24" i="118"/>
  <c r="F23" i="118"/>
  <c r="F22" i="118"/>
  <c r="F21" i="118"/>
  <c r="F20" i="118"/>
  <c r="F19" i="118"/>
  <c r="F18" i="118"/>
  <c r="F17" i="118"/>
  <c r="F16" i="118"/>
  <c r="F15" i="118"/>
  <c r="F14" i="118"/>
  <c r="F13" i="118"/>
  <c r="F12" i="118"/>
  <c r="F11" i="118"/>
  <c r="F28" i="118" s="1"/>
  <c r="T28" i="116"/>
  <c r="S28" i="116"/>
  <c r="R28" i="116"/>
  <c r="Q28" i="116"/>
  <c r="O28" i="116"/>
  <c r="N28" i="116"/>
  <c r="M28" i="116"/>
  <c r="L28" i="116"/>
  <c r="J28" i="116"/>
  <c r="I28" i="116"/>
  <c r="H28" i="116"/>
  <c r="G28" i="116"/>
  <c r="E28" i="116"/>
  <c r="D28" i="116"/>
  <c r="C28" i="116"/>
  <c r="B28" i="116"/>
  <c r="U26" i="117"/>
  <c r="U25" i="117"/>
  <c r="U24" i="117"/>
  <c r="U23" i="117"/>
  <c r="U22" i="117"/>
  <c r="U21" i="117"/>
  <c r="U20" i="117"/>
  <c r="U19" i="117"/>
  <c r="U18" i="117"/>
  <c r="U17" i="117"/>
  <c r="U16" i="117"/>
  <c r="U15" i="117"/>
  <c r="U14" i="117"/>
  <c r="U13" i="117"/>
  <c r="U12" i="117"/>
  <c r="U11" i="117"/>
  <c r="P26" i="117"/>
  <c r="P25" i="117"/>
  <c r="P24" i="117"/>
  <c r="P23" i="117"/>
  <c r="P22" i="117"/>
  <c r="P21" i="117"/>
  <c r="P20" i="117"/>
  <c r="P19" i="117"/>
  <c r="P18" i="117"/>
  <c r="P17" i="117"/>
  <c r="P16" i="117"/>
  <c r="P15" i="117"/>
  <c r="P14" i="117"/>
  <c r="P13" i="117"/>
  <c r="P12" i="117"/>
  <c r="P11" i="117"/>
  <c r="K26" i="117"/>
  <c r="K25" i="117"/>
  <c r="K24" i="117"/>
  <c r="K23" i="117"/>
  <c r="K22" i="117"/>
  <c r="K21" i="117"/>
  <c r="K20" i="117"/>
  <c r="K19" i="117"/>
  <c r="K18" i="117"/>
  <c r="K16" i="117"/>
  <c r="K15" i="117"/>
  <c r="K14" i="117"/>
  <c r="K13" i="117"/>
  <c r="K12" i="117"/>
  <c r="K11" i="117"/>
  <c r="K17" i="117"/>
  <c r="T27" i="117"/>
  <c r="S27" i="117"/>
  <c r="R27" i="117"/>
  <c r="Q27" i="117"/>
  <c r="O27" i="117"/>
  <c r="N27" i="117"/>
  <c r="M27" i="117"/>
  <c r="L27" i="117"/>
  <c r="J27" i="117"/>
  <c r="I27" i="117"/>
  <c r="H27" i="117"/>
  <c r="G27" i="117"/>
  <c r="E27" i="117"/>
  <c r="D27" i="117"/>
  <c r="C27" i="117"/>
  <c r="B27" i="117"/>
  <c r="F26" i="117"/>
  <c r="F25" i="117"/>
  <c r="F24" i="117"/>
  <c r="F23" i="117"/>
  <c r="F22" i="117"/>
  <c r="F21" i="117"/>
  <c r="F20" i="117"/>
  <c r="F19" i="117"/>
  <c r="F18" i="117"/>
  <c r="F17" i="117"/>
  <c r="F16" i="117"/>
  <c r="F15" i="117"/>
  <c r="F14" i="117"/>
  <c r="F13" i="117"/>
  <c r="F12" i="117"/>
  <c r="F11" i="117"/>
  <c r="F27" i="117" s="1"/>
  <c r="U27" i="116"/>
  <c r="U26" i="116"/>
  <c r="U25" i="116"/>
  <c r="U24" i="116"/>
  <c r="U23" i="116"/>
  <c r="U22" i="116"/>
  <c r="U21" i="116"/>
  <c r="U20" i="116"/>
  <c r="U19" i="116"/>
  <c r="U18" i="116"/>
  <c r="U17" i="116"/>
  <c r="U16" i="116"/>
  <c r="U15" i="116"/>
  <c r="U14" i="116"/>
  <c r="U13" i="116"/>
  <c r="U12" i="116"/>
  <c r="U11" i="116"/>
  <c r="U28" i="116" s="1"/>
  <c r="P27" i="116"/>
  <c r="P26" i="116"/>
  <c r="P25" i="116"/>
  <c r="P24" i="116"/>
  <c r="P23" i="116"/>
  <c r="P22" i="116"/>
  <c r="P21" i="116"/>
  <c r="P20" i="116"/>
  <c r="P19" i="116"/>
  <c r="P18" i="116"/>
  <c r="P17" i="116"/>
  <c r="P16" i="116"/>
  <c r="P15" i="116"/>
  <c r="P14" i="116"/>
  <c r="P13" i="116"/>
  <c r="P12" i="116"/>
  <c r="P11" i="116"/>
  <c r="P28" i="116" s="1"/>
  <c r="K27" i="116"/>
  <c r="K26" i="116"/>
  <c r="K25" i="116"/>
  <c r="K24" i="116"/>
  <c r="K23" i="116"/>
  <c r="K22" i="116"/>
  <c r="K21" i="116"/>
  <c r="K20" i="116"/>
  <c r="K19" i="116"/>
  <c r="K18" i="116"/>
  <c r="K17" i="116"/>
  <c r="K16" i="116"/>
  <c r="K15" i="116"/>
  <c r="K14" i="116"/>
  <c r="K13" i="116"/>
  <c r="K12" i="116"/>
  <c r="K11" i="116"/>
  <c r="K28" i="116" s="1"/>
  <c r="F27" i="116"/>
  <c r="F26" i="116"/>
  <c r="F25" i="116"/>
  <c r="F24" i="116"/>
  <c r="F23" i="116"/>
  <c r="F22" i="116"/>
  <c r="F21" i="116"/>
  <c r="F20" i="116"/>
  <c r="F19" i="116"/>
  <c r="F18" i="116"/>
  <c r="F17" i="116"/>
  <c r="F16" i="116"/>
  <c r="F15" i="116"/>
  <c r="F14" i="116"/>
  <c r="F13" i="116"/>
  <c r="F12" i="116"/>
  <c r="F11" i="116"/>
  <c r="F28" i="116" s="1"/>
  <c r="K28" i="118" l="1"/>
  <c r="U28" i="118"/>
  <c r="I14" i="131"/>
  <c r="I18" i="131"/>
  <c r="I12" i="131"/>
  <c r="I19" i="131"/>
  <c r="I15" i="131"/>
  <c r="I10" i="131"/>
  <c r="I9" i="131"/>
  <c r="I11" i="131"/>
  <c r="I17" i="131"/>
  <c r="K15" i="127"/>
  <c r="P28" i="118"/>
  <c r="U27" i="117"/>
  <c r="P27" i="117"/>
  <c r="K27" i="117"/>
  <c r="I22" i="28"/>
  <c r="J22" i="28"/>
  <c r="K22" i="28"/>
  <c r="I10" i="28"/>
  <c r="J10" i="28"/>
  <c r="K10" i="28"/>
  <c r="G10" i="28"/>
  <c r="H10" i="28"/>
  <c r="I20" i="131" l="1"/>
  <c r="I16" i="131"/>
  <c r="I13" i="131"/>
  <c r="R36" i="113"/>
  <c r="S12" i="113"/>
  <c r="S13" i="113"/>
  <c r="S14" i="113"/>
  <c r="S15" i="113"/>
  <c r="S16" i="113"/>
  <c r="S17" i="113"/>
  <c r="S18" i="113"/>
  <c r="S19" i="113"/>
  <c r="S20" i="113"/>
  <c r="S21" i="113"/>
  <c r="S22" i="113"/>
  <c r="S23" i="113"/>
  <c r="S24" i="113"/>
  <c r="S25" i="113"/>
  <c r="S26" i="113"/>
  <c r="S27" i="113"/>
  <c r="S28" i="113"/>
  <c r="S29" i="113"/>
  <c r="S30" i="113"/>
  <c r="S31" i="113"/>
  <c r="S32" i="113"/>
  <c r="S33" i="113"/>
  <c r="S34" i="113"/>
  <c r="S35" i="113"/>
  <c r="S11" i="113"/>
  <c r="P36" i="113"/>
  <c r="O11" i="113"/>
  <c r="Q11" i="113" s="1"/>
  <c r="I21" i="131" l="1"/>
  <c r="O12" i="113"/>
  <c r="Q12" i="113" s="1"/>
  <c r="O13" i="113"/>
  <c r="Q13" i="113" s="1"/>
  <c r="O14" i="113"/>
  <c r="Q14" i="113" s="1"/>
  <c r="O15" i="113"/>
  <c r="Q15" i="113" s="1"/>
  <c r="O16" i="113"/>
  <c r="Q16" i="113" s="1"/>
  <c r="O17" i="113"/>
  <c r="Q17" i="113" s="1"/>
  <c r="O18" i="113"/>
  <c r="Q18" i="113" s="1"/>
  <c r="O19" i="113"/>
  <c r="Q19" i="113" s="1"/>
  <c r="O20" i="113"/>
  <c r="Q20" i="113" s="1"/>
  <c r="O21" i="113"/>
  <c r="Q21" i="113" s="1"/>
  <c r="O22" i="113"/>
  <c r="Q22" i="113" s="1"/>
  <c r="O23" i="113"/>
  <c r="Q23" i="113" s="1"/>
  <c r="O24" i="113"/>
  <c r="Q24" i="113" s="1"/>
  <c r="O25" i="113"/>
  <c r="Q25" i="113" s="1"/>
  <c r="O26" i="113"/>
  <c r="Q26" i="113" s="1"/>
  <c r="O27" i="113"/>
  <c r="Q27" i="113" s="1"/>
  <c r="O28" i="113"/>
  <c r="Q28" i="113" s="1"/>
  <c r="O29" i="113"/>
  <c r="Q29" i="113" s="1"/>
  <c r="O30" i="113"/>
  <c r="Q30" i="113" s="1"/>
  <c r="O31" i="113"/>
  <c r="Q31" i="113" s="1"/>
  <c r="O32" i="113"/>
  <c r="Q32" i="113" s="1"/>
  <c r="O33" i="113"/>
  <c r="Q33" i="113" s="1"/>
  <c r="O34" i="113"/>
  <c r="Q34" i="113" s="1"/>
  <c r="O35" i="113"/>
  <c r="Q35" i="113" s="1"/>
  <c r="K20" i="6"/>
  <c r="K30" i="6"/>
  <c r="K25" i="6"/>
  <c r="K19" i="6"/>
  <c r="K15" i="6"/>
  <c r="K16" i="6"/>
  <c r="K17" i="6"/>
  <c r="K18" i="6"/>
  <c r="K21" i="6"/>
  <c r="K14" i="6"/>
  <c r="K22" i="6" s="1"/>
  <c r="K34" i="6"/>
  <c r="S34" i="6"/>
  <c r="S35" i="6" s="1"/>
  <c r="I44" i="6"/>
  <c r="I45" i="6"/>
  <c r="I46" i="6"/>
  <c r="I47" i="6"/>
  <c r="I48" i="6"/>
  <c r="I49" i="6"/>
  <c r="I50" i="6"/>
  <c r="I51" i="6"/>
  <c r="I43" i="6"/>
  <c r="I52" i="6" s="1"/>
  <c r="I37" i="6"/>
  <c r="I41" i="6" s="1"/>
  <c r="P34" i="6"/>
  <c r="Q34" i="6"/>
  <c r="S48" i="6"/>
  <c r="S43" i="6"/>
  <c r="S52" i="6" s="1"/>
  <c r="S54" i="6"/>
  <c r="S55" i="6"/>
  <c r="S85" i="6" s="1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53" i="6"/>
  <c r="S15" i="6"/>
  <c r="R15" i="6"/>
  <c r="S24" i="6"/>
  <c r="M85" i="6"/>
  <c r="N85" i="6"/>
  <c r="O85" i="6"/>
  <c r="L85" i="6"/>
  <c r="L52" i="6"/>
  <c r="P76" i="6"/>
  <c r="P87" i="6"/>
  <c r="P88" i="6"/>
  <c r="P89" i="6"/>
  <c r="P86" i="6"/>
  <c r="P90" i="6" s="1"/>
  <c r="P37" i="6"/>
  <c r="P25" i="6"/>
  <c r="P26" i="6"/>
  <c r="P27" i="6"/>
  <c r="P28" i="6"/>
  <c r="P29" i="6"/>
  <c r="P30" i="6"/>
  <c r="P31" i="6"/>
  <c r="P32" i="6"/>
  <c r="P24" i="6"/>
  <c r="P15" i="6"/>
  <c r="P16" i="6"/>
  <c r="P17" i="6"/>
  <c r="P18" i="6"/>
  <c r="P19" i="6"/>
  <c r="P20" i="6"/>
  <c r="P21" i="6"/>
  <c r="P14" i="6"/>
  <c r="O52" i="6"/>
  <c r="O41" i="6"/>
  <c r="O33" i="6"/>
  <c r="O22" i="6"/>
  <c r="S49" i="6"/>
  <c r="S50" i="6"/>
  <c r="S51" i="6"/>
  <c r="S37" i="6"/>
  <c r="S25" i="6"/>
  <c r="S33" i="6" s="1"/>
  <c r="S26" i="6"/>
  <c r="S27" i="6"/>
  <c r="S28" i="6"/>
  <c r="S29" i="6"/>
  <c r="S30" i="6"/>
  <c r="S31" i="6"/>
  <c r="S32" i="6"/>
  <c r="S44" i="6"/>
  <c r="S45" i="6"/>
  <c r="S46" i="6"/>
  <c r="S47" i="6"/>
  <c r="R87" i="6"/>
  <c r="S87" i="6"/>
  <c r="R88" i="6"/>
  <c r="S88" i="6"/>
  <c r="R89" i="6"/>
  <c r="S89" i="6"/>
  <c r="S86" i="6"/>
  <c r="S90" i="6" s="1"/>
  <c r="R86" i="6"/>
  <c r="R90" i="6" s="1"/>
  <c r="R77" i="6"/>
  <c r="R78" i="6"/>
  <c r="R79" i="6"/>
  <c r="R80" i="6"/>
  <c r="R81" i="6"/>
  <c r="R82" i="6"/>
  <c r="R83" i="6"/>
  <c r="R84" i="6"/>
  <c r="R66" i="6"/>
  <c r="R67" i="6"/>
  <c r="R54" i="6"/>
  <c r="R55" i="6"/>
  <c r="R56" i="6"/>
  <c r="R53" i="6"/>
  <c r="R51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6" i="6"/>
  <c r="Q87" i="6"/>
  <c r="Q88" i="6"/>
  <c r="Q89" i="6"/>
  <c r="Q54" i="6"/>
  <c r="Q55" i="6"/>
  <c r="Q56" i="6"/>
  <c r="Q53" i="6"/>
  <c r="Q57" i="6"/>
  <c r="P77" i="6"/>
  <c r="P78" i="6"/>
  <c r="P79" i="6"/>
  <c r="P80" i="6"/>
  <c r="P81" i="6"/>
  <c r="P82" i="6"/>
  <c r="P83" i="6"/>
  <c r="P84" i="6"/>
  <c r="P66" i="6"/>
  <c r="P67" i="6"/>
  <c r="P54" i="6"/>
  <c r="P55" i="6"/>
  <c r="P56" i="6"/>
  <c r="P53" i="6"/>
  <c r="P57" i="6"/>
  <c r="R44" i="6"/>
  <c r="R45" i="6"/>
  <c r="R46" i="6"/>
  <c r="R47" i="6"/>
  <c r="R48" i="6"/>
  <c r="R49" i="6"/>
  <c r="R50" i="6"/>
  <c r="R43" i="6"/>
  <c r="Q44" i="6"/>
  <c r="Q45" i="6"/>
  <c r="Q46" i="6"/>
  <c r="Q47" i="6"/>
  <c r="Q48" i="6"/>
  <c r="Q49" i="6"/>
  <c r="Q50" i="6"/>
  <c r="Q51" i="6"/>
  <c r="Q43" i="6"/>
  <c r="P44" i="6"/>
  <c r="P45" i="6"/>
  <c r="P46" i="6"/>
  <c r="P47" i="6"/>
  <c r="P48" i="6"/>
  <c r="P49" i="6"/>
  <c r="P50" i="6"/>
  <c r="P51" i="6"/>
  <c r="L90" i="6"/>
  <c r="M90" i="6"/>
  <c r="N90" i="6"/>
  <c r="O90" i="6"/>
  <c r="M52" i="6"/>
  <c r="N52" i="6"/>
  <c r="L38" i="6"/>
  <c r="J87" i="6"/>
  <c r="K87" i="6"/>
  <c r="J88" i="6"/>
  <c r="K88" i="6"/>
  <c r="J89" i="6"/>
  <c r="K89" i="6"/>
  <c r="K86" i="6"/>
  <c r="K90" i="6" s="1"/>
  <c r="J86" i="6"/>
  <c r="J90" i="6" s="1"/>
  <c r="I90" i="6"/>
  <c r="I87" i="6"/>
  <c r="I88" i="6"/>
  <c r="I89" i="6"/>
  <c r="I86" i="6"/>
  <c r="H87" i="6"/>
  <c r="H88" i="6"/>
  <c r="H89" i="6"/>
  <c r="H86" i="6"/>
  <c r="H90" i="6" s="1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53" i="6"/>
  <c r="K85" i="6" s="1"/>
  <c r="K44" i="6"/>
  <c r="K45" i="6"/>
  <c r="K46" i="6"/>
  <c r="K47" i="6"/>
  <c r="K48" i="6"/>
  <c r="K49" i="6"/>
  <c r="K50" i="6"/>
  <c r="K51" i="6"/>
  <c r="K43" i="6"/>
  <c r="K52" i="6" s="1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53" i="6"/>
  <c r="J85" i="6" s="1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53" i="6"/>
  <c r="I85" i="6" s="1"/>
  <c r="H84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53" i="6"/>
  <c r="J44" i="6"/>
  <c r="J45" i="6"/>
  <c r="J46" i="6"/>
  <c r="J47" i="6"/>
  <c r="J48" i="6"/>
  <c r="J49" i="6"/>
  <c r="J50" i="6"/>
  <c r="J51" i="6"/>
  <c r="J43" i="6"/>
  <c r="H44" i="6"/>
  <c r="H45" i="6"/>
  <c r="H46" i="6"/>
  <c r="H47" i="6"/>
  <c r="H48" i="6"/>
  <c r="H49" i="6"/>
  <c r="H50" i="6"/>
  <c r="H51" i="6"/>
  <c r="H43" i="6"/>
  <c r="H40" i="6"/>
  <c r="I38" i="6"/>
  <c r="I39" i="6"/>
  <c r="I40" i="6"/>
  <c r="H39" i="6"/>
  <c r="H37" i="6"/>
  <c r="H25" i="6"/>
  <c r="E85" i="6"/>
  <c r="K37" i="6"/>
  <c r="J37" i="6"/>
  <c r="G90" i="6"/>
  <c r="F90" i="6"/>
  <c r="G41" i="6"/>
  <c r="F41" i="6"/>
  <c r="E41" i="6"/>
  <c r="C85" i="6"/>
  <c r="D85" i="6"/>
  <c r="D90" i="6"/>
  <c r="D52" i="6"/>
  <c r="D33" i="6"/>
  <c r="D35" i="6"/>
  <c r="Q52" i="6" l="1"/>
  <c r="J52" i="6"/>
  <c r="H85" i="6"/>
  <c r="R52" i="6"/>
  <c r="H52" i="6"/>
  <c r="E90" i="6" l="1"/>
  <c r="C90" i="6"/>
  <c r="F85" i="6"/>
  <c r="G85" i="6"/>
  <c r="E52" i="6"/>
  <c r="F52" i="6"/>
  <c r="G52" i="6"/>
  <c r="C52" i="6"/>
  <c r="C41" i="6"/>
  <c r="K36" i="113" l="1"/>
  <c r="J116" i="113"/>
  <c r="K116" i="113"/>
  <c r="D38" i="6" l="1"/>
  <c r="M115" i="113"/>
  <c r="L115" i="113"/>
  <c r="H116" i="113"/>
  <c r="I116" i="113"/>
  <c r="E116" i="113"/>
  <c r="F116" i="113"/>
  <c r="G116" i="113"/>
  <c r="D116" i="113"/>
  <c r="C116" i="113"/>
  <c r="O114" i="113"/>
  <c r="N114" i="113"/>
  <c r="M114" i="113"/>
  <c r="L114" i="113"/>
  <c r="O113" i="113"/>
  <c r="N113" i="113"/>
  <c r="M113" i="113"/>
  <c r="L113" i="113"/>
  <c r="O112" i="113"/>
  <c r="N112" i="113"/>
  <c r="M112" i="113"/>
  <c r="M116" i="113" s="1"/>
  <c r="L112" i="113"/>
  <c r="L116" i="113" s="1"/>
  <c r="P43" i="6"/>
  <c r="P52" i="6" s="1"/>
  <c r="D41" i="6" l="1"/>
  <c r="H38" i="6"/>
  <c r="K38" i="6"/>
  <c r="R34" i="6"/>
  <c r="J34" i="6"/>
  <c r="H34" i="6"/>
  <c r="I34" i="6"/>
  <c r="N33" i="6"/>
  <c r="M33" i="6"/>
  <c r="L33" i="6"/>
  <c r="G33" i="6"/>
  <c r="F33" i="6"/>
  <c r="E33" i="6"/>
  <c r="C33" i="6"/>
  <c r="R32" i="6"/>
  <c r="Q32" i="6"/>
  <c r="K32" i="6"/>
  <c r="J32" i="6"/>
  <c r="I32" i="6"/>
  <c r="H32" i="6"/>
  <c r="R31" i="6"/>
  <c r="Q31" i="6"/>
  <c r="K31" i="6"/>
  <c r="J31" i="6"/>
  <c r="I31" i="6"/>
  <c r="H31" i="6"/>
  <c r="R30" i="6"/>
  <c r="Q30" i="6"/>
  <c r="J30" i="6"/>
  <c r="I30" i="6"/>
  <c r="H30" i="6"/>
  <c r="R29" i="6"/>
  <c r="Q29" i="6"/>
  <c r="K29" i="6"/>
  <c r="J29" i="6"/>
  <c r="I29" i="6"/>
  <c r="H29" i="6"/>
  <c r="R28" i="6"/>
  <c r="Q28" i="6"/>
  <c r="K28" i="6"/>
  <c r="J28" i="6"/>
  <c r="I28" i="6"/>
  <c r="H28" i="6"/>
  <c r="R27" i="6"/>
  <c r="Q27" i="6"/>
  <c r="K27" i="6"/>
  <c r="J27" i="6"/>
  <c r="I27" i="6"/>
  <c r="H27" i="6"/>
  <c r="R26" i="6"/>
  <c r="Q26" i="6"/>
  <c r="K26" i="6"/>
  <c r="J26" i="6"/>
  <c r="I26" i="6"/>
  <c r="H26" i="6"/>
  <c r="R25" i="6"/>
  <c r="Q25" i="6"/>
  <c r="J25" i="6"/>
  <c r="I25" i="6"/>
  <c r="R24" i="6"/>
  <c r="Q24" i="6"/>
  <c r="K24" i="6"/>
  <c r="J24" i="6"/>
  <c r="I24" i="6"/>
  <c r="H24" i="6"/>
  <c r="N22" i="6"/>
  <c r="M22" i="6"/>
  <c r="L22" i="6"/>
  <c r="G22" i="6"/>
  <c r="F22" i="6"/>
  <c r="E22" i="6"/>
  <c r="D22" i="6"/>
  <c r="C22" i="6"/>
  <c r="S21" i="6"/>
  <c r="R21" i="6"/>
  <c r="Q21" i="6"/>
  <c r="J21" i="6"/>
  <c r="I21" i="6"/>
  <c r="H21" i="6"/>
  <c r="S20" i="6"/>
  <c r="R20" i="6"/>
  <c r="Q20" i="6"/>
  <c r="J20" i="6"/>
  <c r="I20" i="6"/>
  <c r="H20" i="6"/>
  <c r="S19" i="6"/>
  <c r="R19" i="6"/>
  <c r="Q19" i="6"/>
  <c r="J19" i="6"/>
  <c r="I19" i="6"/>
  <c r="H19" i="6"/>
  <c r="S18" i="6"/>
  <c r="R18" i="6"/>
  <c r="Q18" i="6"/>
  <c r="J18" i="6"/>
  <c r="I18" i="6"/>
  <c r="H18" i="6"/>
  <c r="S17" i="6"/>
  <c r="R17" i="6"/>
  <c r="Q17" i="6"/>
  <c r="J17" i="6"/>
  <c r="I17" i="6"/>
  <c r="H17" i="6"/>
  <c r="S16" i="6"/>
  <c r="R16" i="6"/>
  <c r="Q16" i="6"/>
  <c r="J16" i="6"/>
  <c r="I16" i="6"/>
  <c r="H16" i="6"/>
  <c r="Q15" i="6"/>
  <c r="J15" i="6"/>
  <c r="I15" i="6"/>
  <c r="H15" i="6"/>
  <c r="S14" i="6"/>
  <c r="R14" i="6"/>
  <c r="Q14" i="6"/>
  <c r="J14" i="6"/>
  <c r="J22" i="6" s="1"/>
  <c r="I14" i="6"/>
  <c r="H14" i="6"/>
  <c r="K33" i="6" l="1"/>
  <c r="S22" i="6"/>
  <c r="D9" i="6"/>
  <c r="D91" i="6"/>
  <c r="Q33" i="6"/>
  <c r="Q22" i="6"/>
  <c r="J33" i="6"/>
  <c r="R33" i="6"/>
  <c r="P22" i="6"/>
  <c r="R22" i="6"/>
  <c r="H33" i="6"/>
  <c r="I22" i="6"/>
  <c r="I33" i="6"/>
  <c r="R35" i="6"/>
  <c r="Q35" i="6"/>
  <c r="P33" i="6"/>
  <c r="H22" i="6"/>
  <c r="H35" i="6"/>
  <c r="J35" i="6"/>
  <c r="C35" i="6"/>
  <c r="C91" i="6" s="1"/>
  <c r="E35" i="6"/>
  <c r="E91" i="6" s="1"/>
  <c r="F35" i="6"/>
  <c r="F91" i="6" s="1"/>
  <c r="G35" i="6"/>
  <c r="G91" i="6" s="1"/>
  <c r="I35" i="6"/>
  <c r="K35" i="6"/>
  <c r="N35" i="6"/>
  <c r="N91" i="6" s="1"/>
  <c r="O35" i="6"/>
  <c r="O91" i="6" s="1"/>
  <c r="Q37" i="6"/>
  <c r="R37" i="6"/>
  <c r="J38" i="6"/>
  <c r="P38" i="6"/>
  <c r="Q38" i="6"/>
  <c r="R38" i="6"/>
  <c r="S38" i="6"/>
  <c r="S41" i="6" s="1"/>
  <c r="J39" i="6"/>
  <c r="K39" i="6"/>
  <c r="P39" i="6"/>
  <c r="Q39" i="6"/>
  <c r="R39" i="6"/>
  <c r="S39" i="6"/>
  <c r="J40" i="6"/>
  <c r="K40" i="6"/>
  <c r="P40" i="6"/>
  <c r="Q40" i="6"/>
  <c r="R40" i="6"/>
  <c r="S40" i="6"/>
  <c r="L41" i="6"/>
  <c r="M41" i="6"/>
  <c r="N41" i="6"/>
  <c r="R57" i="6"/>
  <c r="P58" i="6"/>
  <c r="Q58" i="6"/>
  <c r="R58" i="6"/>
  <c r="P59" i="6"/>
  <c r="Q59" i="6"/>
  <c r="R59" i="6"/>
  <c r="P60" i="6"/>
  <c r="Q60" i="6"/>
  <c r="R60" i="6"/>
  <c r="P61" i="6"/>
  <c r="Q61" i="6"/>
  <c r="R61" i="6"/>
  <c r="P62" i="6"/>
  <c r="Q62" i="6"/>
  <c r="R62" i="6"/>
  <c r="P63" i="6"/>
  <c r="Q63" i="6"/>
  <c r="R63" i="6"/>
  <c r="P64" i="6"/>
  <c r="Q64" i="6"/>
  <c r="R64" i="6"/>
  <c r="P65" i="6"/>
  <c r="Q65" i="6"/>
  <c r="R65" i="6"/>
  <c r="P68" i="6"/>
  <c r="R68" i="6"/>
  <c r="P69" i="6"/>
  <c r="R69" i="6"/>
  <c r="P70" i="6"/>
  <c r="R70" i="6"/>
  <c r="P71" i="6"/>
  <c r="R71" i="6"/>
  <c r="P72" i="6"/>
  <c r="R72" i="6"/>
  <c r="P73" i="6"/>
  <c r="R73" i="6"/>
  <c r="P74" i="6"/>
  <c r="R74" i="6"/>
  <c r="P75" i="6"/>
  <c r="R75" i="6"/>
  <c r="R76" i="6"/>
  <c r="J91" i="6" l="1"/>
  <c r="Q85" i="6"/>
  <c r="Q90" i="6" s="1"/>
  <c r="Q91" i="6" s="1"/>
  <c r="P85" i="6"/>
  <c r="R85" i="6"/>
  <c r="S91" i="6"/>
  <c r="J41" i="6"/>
  <c r="P41" i="6"/>
  <c r="Q41" i="6"/>
  <c r="M35" i="6"/>
  <c r="M91" i="6" s="1"/>
  <c r="P35" i="6"/>
  <c r="P91" i="6" s="1"/>
  <c r="L35" i="6"/>
  <c r="L91" i="6" s="1"/>
  <c r="I91" i="6"/>
  <c r="K41" i="6"/>
  <c r="K91" i="6" s="1"/>
  <c r="R41" i="6"/>
  <c r="R91" i="6" s="1"/>
  <c r="H41" i="6"/>
  <c r="H91" i="6" s="1"/>
  <c r="K111" i="113" l="1"/>
  <c r="J111" i="113"/>
  <c r="I111" i="113"/>
  <c r="H111" i="113"/>
  <c r="G111" i="113"/>
  <c r="F111" i="113"/>
  <c r="E111" i="113"/>
  <c r="D111" i="113"/>
  <c r="C111" i="113"/>
  <c r="O110" i="113"/>
  <c r="N110" i="113"/>
  <c r="M110" i="113"/>
  <c r="L110" i="113"/>
  <c r="O109" i="113"/>
  <c r="N109" i="113"/>
  <c r="M109" i="113"/>
  <c r="L109" i="113"/>
  <c r="O108" i="113"/>
  <c r="N108" i="113"/>
  <c r="M108" i="113"/>
  <c r="L108" i="113"/>
  <c r="O107" i="113"/>
  <c r="N107" i="113"/>
  <c r="M107" i="113"/>
  <c r="L107" i="113"/>
  <c r="O106" i="113"/>
  <c r="N106" i="113"/>
  <c r="M106" i="113"/>
  <c r="L106" i="113"/>
  <c r="O105" i="113"/>
  <c r="N105" i="113"/>
  <c r="M105" i="113"/>
  <c r="L105" i="113"/>
  <c r="O104" i="113"/>
  <c r="N104" i="113"/>
  <c r="M104" i="113"/>
  <c r="L104" i="113"/>
  <c r="O103" i="113"/>
  <c r="N103" i="113"/>
  <c r="M103" i="113"/>
  <c r="L103" i="113"/>
  <c r="O102" i="113"/>
  <c r="N102" i="113"/>
  <c r="M102" i="113"/>
  <c r="L102" i="113"/>
  <c r="O101" i="113"/>
  <c r="O111" i="113" s="1"/>
  <c r="N101" i="113"/>
  <c r="N111" i="113" s="1"/>
  <c r="M101" i="113"/>
  <c r="L101" i="113"/>
  <c r="K99" i="113"/>
  <c r="J99" i="113"/>
  <c r="I99" i="113"/>
  <c r="H99" i="113"/>
  <c r="G99" i="113"/>
  <c r="F99" i="113"/>
  <c r="E99" i="113"/>
  <c r="D99" i="113"/>
  <c r="C99" i="113"/>
  <c r="O98" i="113"/>
  <c r="N98" i="113"/>
  <c r="M98" i="113"/>
  <c r="L98" i="113"/>
  <c r="O97" i="113"/>
  <c r="N97" i="113"/>
  <c r="M97" i="113"/>
  <c r="L97" i="113"/>
  <c r="O96" i="113"/>
  <c r="N96" i="113"/>
  <c r="M96" i="113"/>
  <c r="L96" i="113"/>
  <c r="O95" i="113"/>
  <c r="N95" i="113"/>
  <c r="M95" i="113"/>
  <c r="L95" i="113"/>
  <c r="O94" i="113"/>
  <c r="N94" i="113"/>
  <c r="M94" i="113"/>
  <c r="L94" i="113"/>
  <c r="O93" i="113"/>
  <c r="N93" i="113"/>
  <c r="M93" i="113"/>
  <c r="L93" i="113"/>
  <c r="O92" i="113"/>
  <c r="N92" i="113"/>
  <c r="M92" i="113"/>
  <c r="L92" i="113"/>
  <c r="O91" i="113"/>
  <c r="N91" i="113"/>
  <c r="M91" i="113"/>
  <c r="L91" i="113"/>
  <c r="O90" i="113"/>
  <c r="N90" i="113"/>
  <c r="M90" i="113"/>
  <c r="L90" i="113"/>
  <c r="O89" i="113"/>
  <c r="N89" i="113"/>
  <c r="M89" i="113"/>
  <c r="L89" i="113"/>
  <c r="O88" i="113"/>
  <c r="N88" i="113"/>
  <c r="M88" i="113"/>
  <c r="L88" i="113"/>
  <c r="O87" i="113"/>
  <c r="N87" i="113"/>
  <c r="M87" i="113"/>
  <c r="L87" i="113"/>
  <c r="O86" i="113"/>
  <c r="N86" i="113"/>
  <c r="M86" i="113"/>
  <c r="L86" i="113"/>
  <c r="O115" i="113"/>
  <c r="O116" i="113" s="1"/>
  <c r="N115" i="113"/>
  <c r="N116" i="113" s="1"/>
  <c r="O85" i="113"/>
  <c r="N85" i="113"/>
  <c r="M85" i="113"/>
  <c r="L85" i="113"/>
  <c r="O84" i="113"/>
  <c r="N84" i="113"/>
  <c r="M84" i="113"/>
  <c r="L84" i="113"/>
  <c r="O83" i="113"/>
  <c r="N83" i="113"/>
  <c r="M83" i="113"/>
  <c r="L83" i="113"/>
  <c r="O82" i="113"/>
  <c r="N82" i="113"/>
  <c r="M82" i="113"/>
  <c r="L82" i="113"/>
  <c r="O81" i="113"/>
  <c r="N81" i="113"/>
  <c r="M81" i="113"/>
  <c r="L81" i="113"/>
  <c r="O80" i="113"/>
  <c r="N80" i="113"/>
  <c r="M80" i="113"/>
  <c r="L80" i="113"/>
  <c r="O79" i="113"/>
  <c r="N79" i="113"/>
  <c r="M79" i="113"/>
  <c r="L79" i="113"/>
  <c r="O78" i="113"/>
  <c r="N78" i="113"/>
  <c r="M78" i="113"/>
  <c r="L78" i="113"/>
  <c r="O77" i="113"/>
  <c r="N77" i="113"/>
  <c r="M77" i="113"/>
  <c r="L77" i="113"/>
  <c r="O76" i="113"/>
  <c r="N76" i="113"/>
  <c r="M76" i="113"/>
  <c r="L76" i="113"/>
  <c r="O75" i="113"/>
  <c r="N75" i="113"/>
  <c r="M75" i="113"/>
  <c r="L75" i="113"/>
  <c r="O74" i="113"/>
  <c r="N74" i="113"/>
  <c r="M74" i="113"/>
  <c r="L74" i="113"/>
  <c r="O73" i="113"/>
  <c r="N73" i="113"/>
  <c r="M73" i="113"/>
  <c r="L73" i="113"/>
  <c r="O72" i="113"/>
  <c r="N72" i="113"/>
  <c r="M72" i="113"/>
  <c r="L72" i="113"/>
  <c r="O71" i="113"/>
  <c r="N71" i="113"/>
  <c r="M71" i="113"/>
  <c r="L71" i="113"/>
  <c r="O70" i="113"/>
  <c r="N70" i="113"/>
  <c r="M70" i="113"/>
  <c r="L70" i="113"/>
  <c r="O69" i="113"/>
  <c r="N69" i="113"/>
  <c r="M69" i="113"/>
  <c r="L69" i="113"/>
  <c r="O68" i="113"/>
  <c r="N68" i="113"/>
  <c r="M68" i="113"/>
  <c r="L68" i="113"/>
  <c r="O67" i="113"/>
  <c r="N67" i="113"/>
  <c r="M67" i="113"/>
  <c r="L67" i="113"/>
  <c r="O66" i="113"/>
  <c r="N66" i="113"/>
  <c r="M66" i="113"/>
  <c r="L66" i="113"/>
  <c r="O65" i="113"/>
  <c r="N65" i="113"/>
  <c r="M65" i="113"/>
  <c r="L65" i="113"/>
  <c r="O64" i="113"/>
  <c r="N64" i="113"/>
  <c r="M64" i="113"/>
  <c r="L64" i="113"/>
  <c r="O63" i="113"/>
  <c r="N63" i="113"/>
  <c r="M63" i="113"/>
  <c r="L63" i="113"/>
  <c r="O62" i="113"/>
  <c r="N62" i="113"/>
  <c r="M62" i="113"/>
  <c r="L62" i="113"/>
  <c r="O61" i="113"/>
  <c r="N61" i="113"/>
  <c r="M61" i="113"/>
  <c r="L61" i="113"/>
  <c r="O60" i="113"/>
  <c r="N60" i="113"/>
  <c r="M60" i="113"/>
  <c r="L60" i="113"/>
  <c r="O59" i="113"/>
  <c r="N59" i="113"/>
  <c r="M59" i="113"/>
  <c r="L59" i="113"/>
  <c r="O58" i="113"/>
  <c r="N58" i="113"/>
  <c r="M58" i="113"/>
  <c r="L58" i="113"/>
  <c r="O57" i="113"/>
  <c r="N57" i="113"/>
  <c r="M57" i="113"/>
  <c r="L57" i="113"/>
  <c r="K55" i="113"/>
  <c r="J55" i="113"/>
  <c r="I55" i="113"/>
  <c r="H55" i="113"/>
  <c r="G55" i="113"/>
  <c r="F55" i="113"/>
  <c r="E55" i="113"/>
  <c r="D55" i="113"/>
  <c r="C55" i="113"/>
  <c r="O54" i="113"/>
  <c r="N54" i="113"/>
  <c r="M54" i="113"/>
  <c r="L54" i="113"/>
  <c r="O53" i="113"/>
  <c r="N53" i="113"/>
  <c r="M53" i="113"/>
  <c r="L53" i="113"/>
  <c r="O52" i="113"/>
  <c r="N52" i="113"/>
  <c r="M52" i="113"/>
  <c r="M55" i="113" s="1"/>
  <c r="L52" i="113"/>
  <c r="L55" i="113" s="1"/>
  <c r="K50" i="113"/>
  <c r="J50" i="113"/>
  <c r="I50" i="113"/>
  <c r="H50" i="113"/>
  <c r="G50" i="113"/>
  <c r="F50" i="113"/>
  <c r="E50" i="113"/>
  <c r="D50" i="113"/>
  <c r="C50" i="113"/>
  <c r="O49" i="113"/>
  <c r="N49" i="113"/>
  <c r="M49" i="113"/>
  <c r="L49" i="113"/>
  <c r="O48" i="113"/>
  <c r="N48" i="113"/>
  <c r="M48" i="113"/>
  <c r="L48" i="113"/>
  <c r="O47" i="113"/>
  <c r="N47" i="113"/>
  <c r="M47" i="113"/>
  <c r="L47" i="113"/>
  <c r="O46" i="113"/>
  <c r="N46" i="113"/>
  <c r="M46" i="113"/>
  <c r="L46" i="113"/>
  <c r="O45" i="113"/>
  <c r="N45" i="113"/>
  <c r="M45" i="113"/>
  <c r="L45" i="113"/>
  <c r="O44" i="113"/>
  <c r="N44" i="113"/>
  <c r="M44" i="113"/>
  <c r="L44" i="113"/>
  <c r="O43" i="113"/>
  <c r="N43" i="113"/>
  <c r="M43" i="113"/>
  <c r="L43" i="113"/>
  <c r="O42" i="113"/>
  <c r="N42" i="113"/>
  <c r="M42" i="113"/>
  <c r="L42" i="113"/>
  <c r="O41" i="113"/>
  <c r="N41" i="113"/>
  <c r="M41" i="113"/>
  <c r="L41" i="113"/>
  <c r="O40" i="113"/>
  <c r="N40" i="113"/>
  <c r="M40" i="113"/>
  <c r="L40" i="113"/>
  <c r="O39" i="113"/>
  <c r="N39" i="113"/>
  <c r="M39" i="113"/>
  <c r="L39" i="113"/>
  <c r="O38" i="113"/>
  <c r="N38" i="113"/>
  <c r="N50" i="113" s="1"/>
  <c r="M38" i="113"/>
  <c r="M50" i="113" s="1"/>
  <c r="L38" i="113"/>
  <c r="J36" i="113"/>
  <c r="J117" i="113" s="1"/>
  <c r="I36" i="113"/>
  <c r="H36" i="113"/>
  <c r="H117" i="113" s="1"/>
  <c r="G36" i="113"/>
  <c r="F36" i="113"/>
  <c r="E36" i="113"/>
  <c r="D36" i="113"/>
  <c r="D117" i="113" s="1"/>
  <c r="C36" i="113"/>
  <c r="N35" i="113"/>
  <c r="M35" i="113"/>
  <c r="L35" i="113"/>
  <c r="N34" i="113"/>
  <c r="M34" i="113"/>
  <c r="L34" i="113"/>
  <c r="N33" i="113"/>
  <c r="M33" i="113"/>
  <c r="L33" i="113"/>
  <c r="N32" i="113"/>
  <c r="M32" i="113"/>
  <c r="L32" i="113"/>
  <c r="N31" i="113"/>
  <c r="M31" i="113"/>
  <c r="L31" i="113"/>
  <c r="N30" i="113"/>
  <c r="M30" i="113"/>
  <c r="L30" i="113"/>
  <c r="N29" i="113"/>
  <c r="M29" i="113"/>
  <c r="L29" i="113"/>
  <c r="N28" i="113"/>
  <c r="M28" i="113"/>
  <c r="L28" i="113"/>
  <c r="N27" i="113"/>
  <c r="M27" i="113"/>
  <c r="L27" i="113"/>
  <c r="N26" i="113"/>
  <c r="M26" i="113"/>
  <c r="L26" i="113"/>
  <c r="N25" i="113"/>
  <c r="M25" i="113"/>
  <c r="L25" i="113"/>
  <c r="N24" i="113"/>
  <c r="M24" i="113"/>
  <c r="L24" i="113"/>
  <c r="N23" i="113"/>
  <c r="M23" i="113"/>
  <c r="L23" i="113"/>
  <c r="N22" i="113"/>
  <c r="M22" i="113"/>
  <c r="L22" i="113"/>
  <c r="N21" i="113"/>
  <c r="M21" i="113"/>
  <c r="L21" i="113"/>
  <c r="N20" i="113"/>
  <c r="M20" i="113"/>
  <c r="L20" i="113"/>
  <c r="N19" i="113"/>
  <c r="M19" i="113"/>
  <c r="L19" i="113"/>
  <c r="N18" i="113"/>
  <c r="M18" i="113"/>
  <c r="L18" i="113"/>
  <c r="N17" i="113"/>
  <c r="M17" i="113"/>
  <c r="L17" i="113"/>
  <c r="N16" i="113"/>
  <c r="M16" i="113"/>
  <c r="L16" i="113"/>
  <c r="N15" i="113"/>
  <c r="M15" i="113"/>
  <c r="L15" i="113"/>
  <c r="N14" i="113"/>
  <c r="M14" i="113"/>
  <c r="L14" i="113"/>
  <c r="N13" i="113"/>
  <c r="M13" i="113"/>
  <c r="L13" i="113"/>
  <c r="N12" i="113"/>
  <c r="M12" i="113"/>
  <c r="L12" i="113"/>
  <c r="N11" i="113"/>
  <c r="M11" i="113"/>
  <c r="L11" i="113"/>
  <c r="M99" i="113" l="1"/>
  <c r="O99" i="113"/>
  <c r="M36" i="113"/>
  <c r="N36" i="113"/>
  <c r="N99" i="113"/>
  <c r="L36" i="113"/>
  <c r="O50" i="113"/>
  <c r="L99" i="113"/>
  <c r="N55" i="113"/>
  <c r="L50" i="113"/>
  <c r="O55" i="113"/>
  <c r="O36" i="113"/>
  <c r="O117" i="113" s="1"/>
  <c r="C117" i="113"/>
  <c r="K117" i="113"/>
  <c r="I117" i="113"/>
  <c r="L111" i="113"/>
  <c r="M111" i="113"/>
  <c r="F117" i="113"/>
  <c r="G117" i="113"/>
  <c r="E117" i="113"/>
  <c r="M117" i="113" l="1"/>
  <c r="N117" i="113"/>
  <c r="L117" i="113"/>
  <c r="W421" i="114"/>
  <c r="V421" i="114"/>
  <c r="U421" i="114"/>
  <c r="T421" i="114"/>
  <c r="S421" i="114"/>
  <c r="R421" i="114"/>
  <c r="W418" i="114"/>
  <c r="V418" i="114"/>
  <c r="U418" i="114"/>
  <c r="T418" i="114"/>
  <c r="S418" i="114"/>
  <c r="R418" i="114"/>
  <c r="W115" i="114"/>
  <c r="V115" i="114"/>
  <c r="U115" i="114"/>
  <c r="T115" i="114"/>
  <c r="S115" i="114"/>
  <c r="R115" i="114"/>
  <c r="W112" i="114"/>
  <c r="V112" i="114"/>
  <c r="U112" i="114"/>
  <c r="T112" i="114"/>
  <c r="S112" i="114"/>
  <c r="R112" i="114"/>
  <c r="W22" i="114"/>
  <c r="V22" i="114"/>
  <c r="U22" i="114"/>
  <c r="T22" i="114"/>
  <c r="S22" i="114"/>
  <c r="R22" i="114"/>
  <c r="W19" i="114"/>
  <c r="V19" i="114"/>
  <c r="U19" i="114"/>
  <c r="T19" i="114"/>
  <c r="S19" i="114"/>
  <c r="R19" i="114"/>
  <c r="W16" i="114"/>
  <c r="V16" i="114"/>
  <c r="U16" i="114"/>
  <c r="T16" i="114"/>
  <c r="S16" i="114"/>
  <c r="R16" i="114"/>
  <c r="W13" i="114"/>
  <c r="V13" i="114"/>
  <c r="U13" i="114"/>
  <c r="T13" i="114"/>
  <c r="S13" i="114"/>
  <c r="R13" i="114"/>
  <c r="U563" i="114" l="1"/>
  <c r="U619" i="114" s="1"/>
  <c r="R563" i="114"/>
  <c r="R619" i="114" s="1"/>
  <c r="V563" i="114"/>
  <c r="V619" i="114" s="1"/>
  <c r="S563" i="114"/>
  <c r="S619" i="114" s="1"/>
  <c r="W563" i="114"/>
  <c r="W619" i="114" s="1"/>
  <c r="T563" i="114"/>
  <c r="T619" i="114" s="1"/>
  <c r="C21" i="104"/>
  <c r="C16" i="104"/>
  <c r="G20" i="130"/>
  <c r="E20" i="130"/>
  <c r="D20" i="130"/>
  <c r="C20" i="130"/>
  <c r="H19" i="130"/>
  <c r="H18" i="130"/>
  <c r="F17" i="130"/>
  <c r="F20" i="130" s="1"/>
  <c r="E16" i="130"/>
  <c r="D16" i="130"/>
  <c r="C16" i="130"/>
  <c r="G15" i="130"/>
  <c r="G16" i="130" s="1"/>
  <c r="F15" i="130"/>
  <c r="F16" i="130" s="1"/>
  <c r="H14" i="130"/>
  <c r="G13" i="130"/>
  <c r="F13" i="130"/>
  <c r="E13" i="130"/>
  <c r="D13" i="130"/>
  <c r="C13" i="130"/>
  <c r="H12" i="130"/>
  <c r="H11" i="130"/>
  <c r="H10" i="130"/>
  <c r="H9" i="130"/>
  <c r="E20" i="129"/>
  <c r="C20" i="129"/>
  <c r="H19" i="129"/>
  <c r="H18" i="129"/>
  <c r="G17" i="129"/>
  <c r="G20" i="129" s="1"/>
  <c r="F17" i="129"/>
  <c r="F20" i="129" s="1"/>
  <c r="D17" i="129"/>
  <c r="D20" i="129" s="1"/>
  <c r="E16" i="129"/>
  <c r="D16" i="129"/>
  <c r="C16" i="129"/>
  <c r="G15" i="129"/>
  <c r="G16" i="129" s="1"/>
  <c r="F15" i="129"/>
  <c r="F16" i="129" s="1"/>
  <c r="H14" i="129"/>
  <c r="G13" i="129"/>
  <c r="F13" i="129"/>
  <c r="E13" i="129"/>
  <c r="D13" i="129"/>
  <c r="C13" i="129"/>
  <c r="C21" i="129" s="1"/>
  <c r="H12" i="129"/>
  <c r="H11" i="129"/>
  <c r="H10" i="129"/>
  <c r="H9" i="129"/>
  <c r="H16" i="110"/>
  <c r="G18" i="105"/>
  <c r="G19" i="105" s="1"/>
  <c r="F18" i="105"/>
  <c r="F19" i="105" s="1"/>
  <c r="E18" i="105"/>
  <c r="E19" i="105" s="1"/>
  <c r="D18" i="105"/>
  <c r="D19" i="105" s="1"/>
  <c r="C18" i="105"/>
  <c r="C19" i="105" s="1"/>
  <c r="H17" i="105"/>
  <c r="H15" i="105"/>
  <c r="H14" i="105"/>
  <c r="H16" i="105" s="1"/>
  <c r="H12" i="105"/>
  <c r="H11" i="105"/>
  <c r="H10" i="105"/>
  <c r="H9" i="105"/>
  <c r="C16" i="101"/>
  <c r="D21" i="129" l="1"/>
  <c r="H13" i="129"/>
  <c r="H13" i="105"/>
  <c r="H13" i="130"/>
  <c r="F21" i="130"/>
  <c r="G21" i="130"/>
  <c r="C21" i="130"/>
  <c r="D21" i="130"/>
  <c r="E21" i="130"/>
  <c r="F21" i="129"/>
  <c r="G21" i="129"/>
  <c r="H15" i="129"/>
  <c r="H16" i="129"/>
  <c r="E21" i="129"/>
  <c r="H15" i="130"/>
  <c r="H17" i="130"/>
  <c r="H17" i="129"/>
  <c r="H18" i="105"/>
  <c r="H19" i="105" s="1"/>
  <c r="G18" i="71"/>
  <c r="F18" i="71"/>
  <c r="E18" i="71"/>
  <c r="D18" i="71"/>
  <c r="C18" i="71"/>
  <c r="H17" i="71"/>
  <c r="G16" i="71"/>
  <c r="F16" i="71"/>
  <c r="E16" i="71"/>
  <c r="D16" i="71"/>
  <c r="C16" i="71"/>
  <c r="H15" i="71"/>
  <c r="H14" i="71"/>
  <c r="G13" i="71"/>
  <c r="F13" i="71"/>
  <c r="E13" i="71"/>
  <c r="D13" i="71"/>
  <c r="C13" i="71"/>
  <c r="H12" i="71"/>
  <c r="H11" i="71"/>
  <c r="H10" i="71"/>
  <c r="H9" i="71"/>
  <c r="G14" i="103"/>
  <c r="F14" i="103"/>
  <c r="E14" i="103"/>
  <c r="D14" i="103"/>
  <c r="C14" i="103"/>
  <c r="H13" i="103"/>
  <c r="G12" i="103"/>
  <c r="F12" i="103"/>
  <c r="E12" i="103"/>
  <c r="D12" i="103"/>
  <c r="C12" i="103"/>
  <c r="H11" i="103"/>
  <c r="G10" i="103"/>
  <c r="F10" i="103"/>
  <c r="E10" i="103"/>
  <c r="D10" i="103"/>
  <c r="C10" i="103"/>
  <c r="H9" i="103"/>
  <c r="H15" i="13"/>
  <c r="G16" i="13"/>
  <c r="F16" i="13"/>
  <c r="E16" i="13"/>
  <c r="D16" i="13"/>
  <c r="C16" i="13"/>
  <c r="G14" i="13"/>
  <c r="F14" i="13"/>
  <c r="E14" i="13"/>
  <c r="D14" i="13"/>
  <c r="C14" i="13"/>
  <c r="H13" i="13"/>
  <c r="H12" i="13"/>
  <c r="H11" i="13"/>
  <c r="H19" i="12"/>
  <c r="F17" i="13" l="1"/>
  <c r="G17" i="13"/>
  <c r="H20" i="130"/>
  <c r="H16" i="130"/>
  <c r="H20" i="129"/>
  <c r="H21" i="129" s="1"/>
  <c r="I17" i="129"/>
  <c r="I14" i="105"/>
  <c r="F19" i="71"/>
  <c r="D19" i="71"/>
  <c r="H10" i="103"/>
  <c r="G15" i="103"/>
  <c r="E19" i="71"/>
  <c r="H18" i="71"/>
  <c r="G19" i="71"/>
  <c r="H16" i="71"/>
  <c r="H13" i="71"/>
  <c r="C19" i="71"/>
  <c r="D15" i="103"/>
  <c r="E15" i="103"/>
  <c r="F15" i="103"/>
  <c r="H14" i="103"/>
  <c r="H12" i="103"/>
  <c r="C15" i="103"/>
  <c r="H16" i="13"/>
  <c r="H14" i="13"/>
  <c r="D17" i="13"/>
  <c r="E17" i="13"/>
  <c r="C17" i="13"/>
  <c r="G21" i="12"/>
  <c r="F21" i="12"/>
  <c r="E21" i="12"/>
  <c r="D21" i="12"/>
  <c r="C21" i="12"/>
  <c r="H20" i="12"/>
  <c r="H17" i="12"/>
  <c r="H16" i="12"/>
  <c r="H15" i="12"/>
  <c r="H18" i="12" s="1"/>
  <c r="G22" i="12"/>
  <c r="E22" i="12"/>
  <c r="H13" i="12"/>
  <c r="H12" i="12"/>
  <c r="H11" i="12"/>
  <c r="H17" i="11"/>
  <c r="H16" i="11"/>
  <c r="H18" i="11" s="1"/>
  <c r="H14" i="11"/>
  <c r="H15" i="11" s="1"/>
  <c r="H12" i="11"/>
  <c r="H11" i="11"/>
  <c r="H10" i="11"/>
  <c r="H9" i="11"/>
  <c r="C19" i="10"/>
  <c r="H18" i="10"/>
  <c r="H17" i="10"/>
  <c r="H16" i="10"/>
  <c r="C15" i="10"/>
  <c r="H14" i="10"/>
  <c r="H15" i="10" s="1"/>
  <c r="G13" i="10"/>
  <c r="G20" i="10" s="1"/>
  <c r="F13" i="10"/>
  <c r="F20" i="10" s="1"/>
  <c r="E13" i="10"/>
  <c r="E20" i="10" s="1"/>
  <c r="D13" i="10"/>
  <c r="D20" i="10" s="1"/>
  <c r="C13" i="10"/>
  <c r="H12" i="10"/>
  <c r="H11" i="10"/>
  <c r="H10" i="10"/>
  <c r="H9" i="10"/>
  <c r="H19" i="10" l="1"/>
  <c r="H21" i="12"/>
  <c r="H17" i="13"/>
  <c r="H21" i="130"/>
  <c r="I17" i="130" s="1"/>
  <c r="C20" i="10"/>
  <c r="H14" i="12"/>
  <c r="H13" i="11"/>
  <c r="H19" i="11" s="1"/>
  <c r="I16" i="105"/>
  <c r="I10" i="105"/>
  <c r="I19" i="105"/>
  <c r="I17" i="105"/>
  <c r="I10" i="130"/>
  <c r="I9" i="130"/>
  <c r="I19" i="130"/>
  <c r="I12" i="130"/>
  <c r="I14" i="130"/>
  <c r="I11" i="130"/>
  <c r="I15" i="130"/>
  <c r="I11" i="129"/>
  <c r="I10" i="129"/>
  <c r="I19" i="129"/>
  <c r="I18" i="129"/>
  <c r="I12" i="129"/>
  <c r="I14" i="129"/>
  <c r="I9" i="129"/>
  <c r="I15" i="129"/>
  <c r="I13" i="105"/>
  <c r="I15" i="105"/>
  <c r="I9" i="105"/>
  <c r="I18" i="105"/>
  <c r="I11" i="105"/>
  <c r="I12" i="105"/>
  <c r="H19" i="71"/>
  <c r="I9" i="71" s="1"/>
  <c r="I19" i="71"/>
  <c r="I18" i="71"/>
  <c r="H15" i="103"/>
  <c r="I11" i="103" s="1"/>
  <c r="I17" i="13"/>
  <c r="C22" i="12"/>
  <c r="D22" i="12"/>
  <c r="F22" i="12"/>
  <c r="H13" i="10"/>
  <c r="H20" i="10" s="1"/>
  <c r="I20" i="129" l="1"/>
  <c r="I18" i="130"/>
  <c r="I12" i="11"/>
  <c r="I13" i="129"/>
  <c r="I16" i="129"/>
  <c r="I20" i="130"/>
  <c r="I16" i="130"/>
  <c r="I13" i="130"/>
  <c r="I17" i="71"/>
  <c r="I11" i="71"/>
  <c r="I13" i="71"/>
  <c r="I15" i="71"/>
  <c r="I12" i="103"/>
  <c r="I15" i="103"/>
  <c r="I10" i="71"/>
  <c r="I12" i="71"/>
  <c r="I16" i="71"/>
  <c r="I14" i="71"/>
  <c r="I14" i="103"/>
  <c r="I10" i="103"/>
  <c r="I13" i="103"/>
  <c r="I9" i="103"/>
  <c r="I12" i="13"/>
  <c r="I13" i="13"/>
  <c r="I11" i="13"/>
  <c r="I15" i="13"/>
  <c r="I14" i="13"/>
  <c r="I16" i="13"/>
  <c r="H22" i="12"/>
  <c r="I11" i="10"/>
  <c r="I21" i="129" l="1"/>
  <c r="I10" i="11"/>
  <c r="I16" i="11"/>
  <c r="I17" i="11"/>
  <c r="I19" i="11"/>
  <c r="I18" i="11"/>
  <c r="I11" i="11"/>
  <c r="I13" i="11"/>
  <c r="I15" i="11"/>
  <c r="I9" i="11"/>
  <c r="I14" i="11"/>
  <c r="I15" i="10"/>
  <c r="I17" i="10"/>
  <c r="I19" i="10"/>
  <c r="I21" i="130"/>
  <c r="I11" i="12"/>
  <c r="I21" i="12"/>
  <c r="I12" i="12"/>
  <c r="I16" i="12"/>
  <c r="I15" i="12"/>
  <c r="I19" i="12"/>
  <c r="I20" i="12"/>
  <c r="I13" i="12"/>
  <c r="I18" i="12"/>
  <c r="I22" i="12"/>
  <c r="I17" i="12"/>
  <c r="I14" i="12"/>
  <c r="I13" i="10"/>
  <c r="I9" i="10"/>
  <c r="I20" i="10"/>
  <c r="I12" i="10"/>
  <c r="I10" i="10"/>
  <c r="I16" i="10"/>
  <c r="I18" i="10"/>
  <c r="I14" i="10"/>
  <c r="U12" i="125" l="1"/>
  <c r="T12" i="125"/>
  <c r="S12" i="125"/>
  <c r="R12" i="125"/>
  <c r="Q12" i="125"/>
  <c r="P12" i="125"/>
  <c r="O12" i="125"/>
  <c r="N12" i="125"/>
  <c r="M12" i="125"/>
  <c r="L12" i="125"/>
  <c r="K12" i="125"/>
  <c r="J12" i="125"/>
  <c r="I12" i="125"/>
  <c r="H12" i="125"/>
  <c r="G12" i="125"/>
  <c r="F12" i="125"/>
  <c r="E12" i="125"/>
  <c r="D12" i="125"/>
  <c r="C12" i="125"/>
  <c r="B12" i="125"/>
  <c r="U12" i="128"/>
  <c r="T12" i="128"/>
  <c r="S12" i="128"/>
  <c r="R12" i="128"/>
  <c r="Q12" i="128"/>
  <c r="P12" i="128"/>
  <c r="O12" i="128"/>
  <c r="N12" i="128"/>
  <c r="M12" i="128"/>
  <c r="L12" i="128"/>
  <c r="K12" i="128"/>
  <c r="J12" i="128"/>
  <c r="I12" i="128"/>
  <c r="H12" i="128"/>
  <c r="G12" i="128"/>
  <c r="F12" i="128"/>
  <c r="E12" i="128"/>
  <c r="D12" i="128"/>
  <c r="C12" i="128"/>
  <c r="B12" i="128"/>
  <c r="U12" i="121"/>
  <c r="T12" i="121"/>
  <c r="S12" i="121"/>
  <c r="R12" i="121"/>
  <c r="Q12" i="121"/>
  <c r="P12" i="121"/>
  <c r="O12" i="121"/>
  <c r="N12" i="121"/>
  <c r="M12" i="121"/>
  <c r="L12" i="121"/>
  <c r="K12" i="121"/>
  <c r="J12" i="121"/>
  <c r="I12" i="121"/>
  <c r="H12" i="121"/>
  <c r="G12" i="121"/>
  <c r="F12" i="121"/>
  <c r="E12" i="121"/>
  <c r="D12" i="121"/>
  <c r="C12" i="121"/>
  <c r="B12" i="121"/>
  <c r="U12" i="122"/>
  <c r="T12" i="122"/>
  <c r="S12" i="122"/>
  <c r="R12" i="122"/>
  <c r="Q12" i="122"/>
  <c r="P12" i="122"/>
  <c r="O12" i="122"/>
  <c r="N12" i="122"/>
  <c r="M12" i="122"/>
  <c r="L12" i="122"/>
  <c r="K12" i="122"/>
  <c r="J12" i="122"/>
  <c r="I12" i="122"/>
  <c r="H12" i="122"/>
  <c r="G12" i="122"/>
  <c r="F12" i="122"/>
  <c r="E12" i="122"/>
  <c r="D12" i="122"/>
  <c r="C12" i="122"/>
  <c r="B12" i="122"/>
  <c r="U12" i="123"/>
  <c r="T12" i="123"/>
  <c r="S12" i="123"/>
  <c r="R12" i="123"/>
  <c r="Q12" i="123"/>
  <c r="P12" i="123"/>
  <c r="O12" i="123"/>
  <c r="N12" i="123"/>
  <c r="M12" i="123"/>
  <c r="L12" i="123"/>
  <c r="K12" i="123"/>
  <c r="J12" i="123"/>
  <c r="I12" i="123"/>
  <c r="H12" i="123"/>
  <c r="G12" i="123"/>
  <c r="F12" i="123"/>
  <c r="E12" i="123"/>
  <c r="D12" i="123"/>
  <c r="C12" i="123"/>
  <c r="B12" i="123"/>
  <c r="U12" i="124"/>
  <c r="T12" i="124"/>
  <c r="S12" i="124"/>
  <c r="R12" i="124"/>
  <c r="Q12" i="124"/>
  <c r="P12" i="124"/>
  <c r="O12" i="124"/>
  <c r="N12" i="124"/>
  <c r="M12" i="124"/>
  <c r="L12" i="124"/>
  <c r="K12" i="124"/>
  <c r="J12" i="124"/>
  <c r="I12" i="124"/>
  <c r="H12" i="124"/>
  <c r="G12" i="124"/>
  <c r="F12" i="124"/>
  <c r="E12" i="124"/>
  <c r="D12" i="124"/>
  <c r="C12" i="124"/>
  <c r="B12" i="124"/>
  <c r="U13" i="120"/>
  <c r="T13" i="120"/>
  <c r="S13" i="120"/>
  <c r="R13" i="120"/>
  <c r="Q13" i="120"/>
  <c r="P13" i="120"/>
  <c r="O13" i="120"/>
  <c r="N13" i="120"/>
  <c r="M13" i="120"/>
  <c r="L13" i="120"/>
  <c r="K13" i="120"/>
  <c r="J13" i="120"/>
  <c r="I13" i="120"/>
  <c r="H13" i="120"/>
  <c r="G13" i="120"/>
  <c r="F13" i="120"/>
  <c r="E13" i="120"/>
  <c r="D13" i="120"/>
  <c r="C13" i="120"/>
  <c r="B13" i="120"/>
  <c r="U12" i="119"/>
  <c r="T12" i="119"/>
  <c r="S12" i="119"/>
  <c r="R12" i="119"/>
  <c r="Q12" i="119"/>
  <c r="P12" i="119"/>
  <c r="O12" i="119"/>
  <c r="N12" i="119"/>
  <c r="M12" i="119"/>
  <c r="L12" i="119"/>
  <c r="K12" i="119"/>
  <c r="J12" i="119"/>
  <c r="I12" i="119"/>
  <c r="H12" i="119"/>
  <c r="G12" i="119"/>
  <c r="F12" i="119"/>
  <c r="E12" i="119"/>
  <c r="D12" i="119"/>
  <c r="C12" i="119"/>
  <c r="B12" i="119"/>
  <c r="A1" i="113"/>
  <c r="C16" i="41" l="1"/>
  <c r="C22" i="41" s="1"/>
  <c r="F17" i="14"/>
  <c r="G15" i="14"/>
  <c r="F15" i="14"/>
  <c r="E18" i="86"/>
  <c r="D18" i="86"/>
  <c r="E19" i="111"/>
  <c r="D19" i="111"/>
  <c r="D19" i="110"/>
  <c r="E17" i="107"/>
  <c r="D17" i="107"/>
  <c r="G21" i="62"/>
  <c r="F21" i="62"/>
  <c r="E21" i="62"/>
  <c r="D21" i="62"/>
  <c r="C21" i="62"/>
  <c r="G21" i="101"/>
  <c r="F21" i="101"/>
  <c r="E21" i="101"/>
  <c r="D21" i="101"/>
  <c r="C21" i="101"/>
  <c r="G22" i="28" l="1"/>
  <c r="G21" i="104"/>
  <c r="F21" i="104"/>
  <c r="E21" i="104"/>
  <c r="D21" i="104"/>
  <c r="H20" i="104"/>
  <c r="H19" i="104"/>
  <c r="H18" i="104"/>
  <c r="G16" i="104"/>
  <c r="F16" i="104"/>
  <c r="E16" i="104"/>
  <c r="D16" i="104"/>
  <c r="H15" i="104"/>
  <c r="H14" i="104"/>
  <c r="H16" i="104" s="1"/>
  <c r="G13" i="104"/>
  <c r="F13" i="104"/>
  <c r="F22" i="104" s="1"/>
  <c r="E13" i="104"/>
  <c r="D13" i="104"/>
  <c r="D22" i="104" s="1"/>
  <c r="C13" i="104"/>
  <c r="H12" i="104"/>
  <c r="H11" i="104"/>
  <c r="H10" i="104"/>
  <c r="H9" i="104"/>
  <c r="H20" i="41"/>
  <c r="H19" i="41"/>
  <c r="H18" i="41"/>
  <c r="G16" i="41"/>
  <c r="G22" i="41" s="1"/>
  <c r="F16" i="41"/>
  <c r="F22" i="41" s="1"/>
  <c r="E16" i="41"/>
  <c r="E22" i="41" s="1"/>
  <c r="D16" i="41"/>
  <c r="D22" i="41" s="1"/>
  <c r="H15" i="41"/>
  <c r="H14" i="41"/>
  <c r="H16" i="41" s="1"/>
  <c r="H12" i="41"/>
  <c r="H11" i="41"/>
  <c r="H10" i="41"/>
  <c r="H9" i="41"/>
  <c r="G20" i="14"/>
  <c r="F20" i="14"/>
  <c r="E20" i="14"/>
  <c r="D20" i="14"/>
  <c r="C20" i="14"/>
  <c r="H19" i="14"/>
  <c r="H18" i="14"/>
  <c r="H17" i="14"/>
  <c r="G16" i="14"/>
  <c r="F16" i="14"/>
  <c r="E16" i="14"/>
  <c r="D16" i="14"/>
  <c r="C16" i="14"/>
  <c r="H15" i="14"/>
  <c r="H16" i="14" s="1"/>
  <c r="H14" i="14"/>
  <c r="G13" i="14"/>
  <c r="F13" i="14"/>
  <c r="E13" i="14"/>
  <c r="D13" i="14"/>
  <c r="C13" i="14"/>
  <c r="H12" i="14"/>
  <c r="H11" i="14"/>
  <c r="H10" i="14"/>
  <c r="H9" i="14"/>
  <c r="G21" i="86"/>
  <c r="F21" i="86"/>
  <c r="E21" i="86"/>
  <c r="D21" i="86"/>
  <c r="C21" i="86"/>
  <c r="H20" i="86"/>
  <c r="H19" i="86"/>
  <c r="H18" i="86"/>
  <c r="G16" i="86"/>
  <c r="F16" i="86"/>
  <c r="E16" i="86"/>
  <c r="D16" i="86"/>
  <c r="C16" i="86"/>
  <c r="H15" i="86"/>
  <c r="H14" i="86"/>
  <c r="H16" i="86" s="1"/>
  <c r="G13" i="86"/>
  <c r="F13" i="86"/>
  <c r="F22" i="86" s="1"/>
  <c r="E13" i="86"/>
  <c r="D13" i="86"/>
  <c r="D22" i="86" s="1"/>
  <c r="C13" i="86"/>
  <c r="H12" i="86"/>
  <c r="H11" i="86"/>
  <c r="H10" i="86"/>
  <c r="H9" i="86"/>
  <c r="G22" i="111"/>
  <c r="F22" i="111"/>
  <c r="E22" i="111"/>
  <c r="D22" i="111"/>
  <c r="C22" i="111"/>
  <c r="H21" i="111"/>
  <c r="H20" i="111"/>
  <c r="H19" i="111"/>
  <c r="G17" i="111"/>
  <c r="F17" i="111"/>
  <c r="E17" i="111"/>
  <c r="D17" i="111"/>
  <c r="C17" i="111"/>
  <c r="H16" i="111"/>
  <c r="H15" i="111"/>
  <c r="H17" i="111" s="1"/>
  <c r="G14" i="111"/>
  <c r="F14" i="111"/>
  <c r="F23" i="111" s="1"/>
  <c r="E14" i="111"/>
  <c r="D14" i="111"/>
  <c r="C14" i="111"/>
  <c r="H13" i="111"/>
  <c r="H12" i="111"/>
  <c r="H11" i="111"/>
  <c r="H10" i="111"/>
  <c r="G22" i="87"/>
  <c r="G21" i="87"/>
  <c r="F21" i="87"/>
  <c r="E21" i="87"/>
  <c r="D21" i="87"/>
  <c r="C21" i="87"/>
  <c r="H20" i="87"/>
  <c r="H19" i="87"/>
  <c r="H18" i="87"/>
  <c r="G16" i="87"/>
  <c r="F16" i="87"/>
  <c r="E16" i="87"/>
  <c r="D16" i="87"/>
  <c r="C16" i="87"/>
  <c r="H15" i="87"/>
  <c r="H14" i="87"/>
  <c r="G13" i="87"/>
  <c r="F13" i="87"/>
  <c r="F22" i="87" s="1"/>
  <c r="E13" i="87"/>
  <c r="E22" i="87" s="1"/>
  <c r="D13" i="87"/>
  <c r="D22" i="87" s="1"/>
  <c r="C13" i="87"/>
  <c r="H12" i="87"/>
  <c r="H11" i="87"/>
  <c r="H10" i="87"/>
  <c r="H9" i="87"/>
  <c r="E23" i="110"/>
  <c r="G22" i="110"/>
  <c r="F22" i="110"/>
  <c r="E22" i="110"/>
  <c r="D22" i="110"/>
  <c r="C22" i="110"/>
  <c r="H21" i="110"/>
  <c r="H20" i="110"/>
  <c r="H19" i="110"/>
  <c r="G17" i="110"/>
  <c r="F17" i="110"/>
  <c r="E17" i="110"/>
  <c r="D17" i="110"/>
  <c r="H15" i="110"/>
  <c r="H17" i="110" s="1"/>
  <c r="G14" i="110"/>
  <c r="F14" i="110"/>
  <c r="E14" i="110"/>
  <c r="D14" i="110"/>
  <c r="D23" i="110" s="1"/>
  <c r="C14" i="110"/>
  <c r="C17" i="110" s="1"/>
  <c r="H13" i="110"/>
  <c r="H12" i="110"/>
  <c r="H11" i="110"/>
  <c r="H10" i="110"/>
  <c r="G21" i="85"/>
  <c r="F21" i="85"/>
  <c r="E21" i="85"/>
  <c r="D21" i="85"/>
  <c r="C21" i="85"/>
  <c r="H20" i="85"/>
  <c r="H19" i="85"/>
  <c r="H18" i="85"/>
  <c r="G16" i="85"/>
  <c r="F16" i="85"/>
  <c r="E16" i="85"/>
  <c r="D16" i="85"/>
  <c r="H15" i="85"/>
  <c r="H14" i="85"/>
  <c r="G13" i="85"/>
  <c r="F13" i="85"/>
  <c r="E13" i="85"/>
  <c r="E22" i="85" s="1"/>
  <c r="D13" i="85"/>
  <c r="D22" i="85" s="1"/>
  <c r="C13" i="85"/>
  <c r="C16" i="85" s="1"/>
  <c r="H12" i="85"/>
  <c r="H11" i="85"/>
  <c r="H10" i="85"/>
  <c r="H13" i="85" s="1"/>
  <c r="H9" i="85"/>
  <c r="E22" i="98"/>
  <c r="G21" i="98"/>
  <c r="F21" i="98"/>
  <c r="E21" i="98"/>
  <c r="D21" i="98"/>
  <c r="C21" i="98"/>
  <c r="H20" i="98"/>
  <c r="H19" i="98"/>
  <c r="H18" i="98"/>
  <c r="G16" i="98"/>
  <c r="F16" i="98"/>
  <c r="E16" i="98"/>
  <c r="D16" i="98"/>
  <c r="C16" i="98"/>
  <c r="H15" i="98"/>
  <c r="H14" i="98"/>
  <c r="G13" i="98"/>
  <c r="F13" i="98"/>
  <c r="E13" i="98"/>
  <c r="D13" i="98"/>
  <c r="D22" i="98" s="1"/>
  <c r="C13" i="98"/>
  <c r="H12" i="98"/>
  <c r="H11" i="98"/>
  <c r="H10" i="98"/>
  <c r="H9" i="98"/>
  <c r="G21" i="73"/>
  <c r="F21" i="73"/>
  <c r="E21" i="73"/>
  <c r="D21" i="73"/>
  <c r="C21" i="73"/>
  <c r="H20" i="73"/>
  <c r="H19" i="73"/>
  <c r="H18" i="73"/>
  <c r="G16" i="73"/>
  <c r="F16" i="73"/>
  <c r="E16" i="73"/>
  <c r="D16" i="73"/>
  <c r="H15" i="73"/>
  <c r="H14" i="73"/>
  <c r="G13" i="73"/>
  <c r="G22" i="73" s="1"/>
  <c r="F13" i="73"/>
  <c r="F22" i="73" s="1"/>
  <c r="E13" i="73"/>
  <c r="E22" i="73" s="1"/>
  <c r="D13" i="73"/>
  <c r="D22" i="73" s="1"/>
  <c r="C13" i="73"/>
  <c r="C16" i="73" s="1"/>
  <c r="H12" i="73"/>
  <c r="H11" i="73"/>
  <c r="H10" i="73"/>
  <c r="H9" i="73"/>
  <c r="G20" i="72"/>
  <c r="F20" i="72"/>
  <c r="E20" i="72"/>
  <c r="D20" i="72"/>
  <c r="C20" i="72"/>
  <c r="H19" i="72"/>
  <c r="H20" i="72" s="1"/>
  <c r="G17" i="72"/>
  <c r="F17" i="72"/>
  <c r="E17" i="72"/>
  <c r="D17" i="72"/>
  <c r="C17" i="72"/>
  <c r="H16" i="72"/>
  <c r="H15" i="72"/>
  <c r="G14" i="72"/>
  <c r="G21" i="72" s="1"/>
  <c r="F14" i="72"/>
  <c r="E14" i="72"/>
  <c r="E21" i="72" s="1"/>
  <c r="D14" i="72"/>
  <c r="C14" i="72"/>
  <c r="C21" i="72" s="1"/>
  <c r="H13" i="72"/>
  <c r="H12" i="72"/>
  <c r="H11" i="72"/>
  <c r="H10" i="72"/>
  <c r="H14" i="72" s="1"/>
  <c r="A3" i="72"/>
  <c r="G20" i="107"/>
  <c r="F20" i="107"/>
  <c r="E20" i="107"/>
  <c r="D20" i="107"/>
  <c r="C20" i="107"/>
  <c r="H19" i="107"/>
  <c r="H18" i="107"/>
  <c r="H17" i="107"/>
  <c r="G16" i="107"/>
  <c r="F16" i="107"/>
  <c r="E16" i="107"/>
  <c r="D16" i="107"/>
  <c r="C16" i="107"/>
  <c r="H15" i="107"/>
  <c r="H14" i="107"/>
  <c r="H16" i="107" s="1"/>
  <c r="G13" i="107"/>
  <c r="G21" i="107" s="1"/>
  <c r="F13" i="107"/>
  <c r="F21" i="107" s="1"/>
  <c r="E13" i="107"/>
  <c r="D13" i="107"/>
  <c r="C13" i="107"/>
  <c r="C21" i="107" s="1"/>
  <c r="H12" i="107"/>
  <c r="H11" i="107"/>
  <c r="H10" i="107"/>
  <c r="H9" i="107"/>
  <c r="G20" i="42"/>
  <c r="F20" i="42"/>
  <c r="E20" i="42"/>
  <c r="D20" i="42"/>
  <c r="C20" i="42"/>
  <c r="H19" i="42"/>
  <c r="H18" i="42"/>
  <c r="G16" i="42"/>
  <c r="F16" i="42"/>
  <c r="E16" i="42"/>
  <c r="D16" i="42"/>
  <c r="C16" i="42"/>
  <c r="H15" i="42"/>
  <c r="H14" i="42"/>
  <c r="H16" i="42" s="1"/>
  <c r="G13" i="42"/>
  <c r="G21" i="42" s="1"/>
  <c r="F13" i="42"/>
  <c r="F21" i="42" s="1"/>
  <c r="E13" i="42"/>
  <c r="D13" i="42"/>
  <c r="C13" i="42"/>
  <c r="C21" i="42" s="1"/>
  <c r="H12" i="42"/>
  <c r="H11" i="42"/>
  <c r="H10" i="42"/>
  <c r="H13" i="42" s="1"/>
  <c r="H9" i="42"/>
  <c r="G21" i="96"/>
  <c r="F21" i="96"/>
  <c r="E21" i="96"/>
  <c r="D21" i="96"/>
  <c r="C21" i="96"/>
  <c r="H20" i="96"/>
  <c r="H19" i="96"/>
  <c r="H18" i="96"/>
  <c r="G16" i="96"/>
  <c r="F16" i="96"/>
  <c r="E16" i="96"/>
  <c r="D16" i="96"/>
  <c r="C16" i="96"/>
  <c r="H15" i="96"/>
  <c r="H14" i="96"/>
  <c r="G13" i="96"/>
  <c r="G22" i="96" s="1"/>
  <c r="F13" i="96"/>
  <c r="E13" i="96"/>
  <c r="E22" i="96" s="1"/>
  <c r="D13" i="96"/>
  <c r="D22" i="96" s="1"/>
  <c r="C13" i="96"/>
  <c r="H12" i="96"/>
  <c r="H11" i="96"/>
  <c r="H10" i="96"/>
  <c r="H9" i="96"/>
  <c r="H20" i="62"/>
  <c r="H19" i="62"/>
  <c r="H18" i="62"/>
  <c r="G16" i="62"/>
  <c r="F16" i="62"/>
  <c r="E16" i="62"/>
  <c r="D16" i="62"/>
  <c r="H15" i="62"/>
  <c r="H14" i="62"/>
  <c r="H16" i="62" s="1"/>
  <c r="G13" i="62"/>
  <c r="G22" i="62" s="1"/>
  <c r="F13" i="62"/>
  <c r="E13" i="62"/>
  <c r="D13" i="62"/>
  <c r="C13" i="62"/>
  <c r="H12" i="62"/>
  <c r="H11" i="62"/>
  <c r="H10" i="62"/>
  <c r="H9" i="62"/>
  <c r="H20" i="101"/>
  <c r="H19" i="101"/>
  <c r="H18" i="101"/>
  <c r="G16" i="101"/>
  <c r="F16" i="101"/>
  <c r="E16" i="101"/>
  <c r="D16" i="101"/>
  <c r="H15" i="101"/>
  <c r="H14" i="101"/>
  <c r="H16" i="101" s="1"/>
  <c r="G13" i="101"/>
  <c r="F13" i="101"/>
  <c r="E13" i="101"/>
  <c r="E22" i="101" s="1"/>
  <c r="D13" i="101"/>
  <c r="D22" i="101" s="1"/>
  <c r="C13" i="101"/>
  <c r="C22" i="101" s="1"/>
  <c r="H12" i="101"/>
  <c r="H11" i="101"/>
  <c r="H10" i="101"/>
  <c r="H9" i="101"/>
  <c r="H13" i="96" l="1"/>
  <c r="H21" i="96"/>
  <c r="H20" i="42"/>
  <c r="H13" i="107"/>
  <c r="H20" i="107"/>
  <c r="H16" i="73"/>
  <c r="H14" i="110"/>
  <c r="H13" i="87"/>
  <c r="E22" i="86"/>
  <c r="D22" i="62"/>
  <c r="H16" i="85"/>
  <c r="H14" i="111"/>
  <c r="G23" i="111"/>
  <c r="H13" i="86"/>
  <c r="G22" i="86"/>
  <c r="G22" i="101"/>
  <c r="E22" i="62"/>
  <c r="C22" i="96"/>
  <c r="H13" i="14"/>
  <c r="H21" i="62"/>
  <c r="D21" i="107"/>
  <c r="H13" i="62"/>
  <c r="G22" i="98"/>
  <c r="C22" i="86"/>
  <c r="E22" i="104"/>
  <c r="H13" i="73"/>
  <c r="H13" i="98"/>
  <c r="G89" i="28"/>
  <c r="I89" i="28"/>
  <c r="J89" i="28"/>
  <c r="K89" i="28"/>
  <c r="H21" i="104"/>
  <c r="G22" i="104"/>
  <c r="H13" i="104"/>
  <c r="H21" i="41"/>
  <c r="H13" i="41"/>
  <c r="F21" i="14"/>
  <c r="G21" i="14"/>
  <c r="D21" i="14"/>
  <c r="E21" i="14"/>
  <c r="H21" i="86"/>
  <c r="D23" i="111"/>
  <c r="E23" i="111"/>
  <c r="H23" i="111"/>
  <c r="I12" i="111" s="1"/>
  <c r="C23" i="111"/>
  <c r="C22" i="87"/>
  <c r="H21" i="87"/>
  <c r="H16" i="87"/>
  <c r="H22" i="87" s="1"/>
  <c r="I9" i="87" s="1"/>
  <c r="H22" i="110"/>
  <c r="F23" i="110"/>
  <c r="F22" i="85"/>
  <c r="G22" i="85"/>
  <c r="H16" i="98"/>
  <c r="H22" i="98" s="1"/>
  <c r="C22" i="98"/>
  <c r="F22" i="98"/>
  <c r="H22" i="73"/>
  <c r="C22" i="73"/>
  <c r="D21" i="72"/>
  <c r="F21" i="72"/>
  <c r="E21" i="107"/>
  <c r="H21" i="107"/>
  <c r="I17" i="107" s="1"/>
  <c r="H13" i="101"/>
  <c r="F22" i="101"/>
  <c r="H22" i="104"/>
  <c r="H20" i="14"/>
  <c r="H21" i="14" s="1"/>
  <c r="I18" i="14" s="1"/>
  <c r="C21" i="14"/>
  <c r="C23" i="110"/>
  <c r="G23" i="110"/>
  <c r="H22" i="85"/>
  <c r="I11" i="85" s="1"/>
  <c r="C22" i="85"/>
  <c r="H17" i="72"/>
  <c r="H21" i="72" s="1"/>
  <c r="E21" i="42"/>
  <c r="F22" i="96"/>
  <c r="H16" i="96"/>
  <c r="H22" i="96" s="1"/>
  <c r="F22" i="62"/>
  <c r="C16" i="62"/>
  <c r="C22" i="62" s="1"/>
  <c r="H22" i="62"/>
  <c r="I18" i="62" s="1"/>
  <c r="H21" i="101"/>
  <c r="H22" i="86"/>
  <c r="I18" i="86" s="1"/>
  <c r="H22" i="111"/>
  <c r="I21" i="111"/>
  <c r="I13" i="111"/>
  <c r="I20" i="111"/>
  <c r="I11" i="111"/>
  <c r="I16" i="111"/>
  <c r="I15" i="111"/>
  <c r="I17" i="111" s="1"/>
  <c r="I10" i="111"/>
  <c r="H23" i="110"/>
  <c r="I16" i="110" s="1"/>
  <c r="H21" i="85"/>
  <c r="H21" i="98"/>
  <c r="H21" i="73"/>
  <c r="I21" i="73"/>
  <c r="I14" i="107"/>
  <c r="I19" i="107"/>
  <c r="I12" i="107"/>
  <c r="H23" i="107"/>
  <c r="I18" i="107"/>
  <c r="I11" i="107"/>
  <c r="I10" i="107"/>
  <c r="I15" i="107"/>
  <c r="I9" i="107"/>
  <c r="D21" i="42"/>
  <c r="H21" i="42"/>
  <c r="H22" i="101"/>
  <c r="I14" i="62"/>
  <c r="I9" i="62"/>
  <c r="I15" i="62"/>
  <c r="I10" i="62"/>
  <c r="I20" i="62" l="1"/>
  <c r="H22" i="41"/>
  <c r="I14" i="41" s="1"/>
  <c r="I19" i="62"/>
  <c r="I11" i="62"/>
  <c r="I19" i="111"/>
  <c r="I10" i="98"/>
  <c r="I12" i="98"/>
  <c r="I20" i="98"/>
  <c r="I14" i="98"/>
  <c r="I9" i="98"/>
  <c r="I18" i="98"/>
  <c r="I15" i="98"/>
  <c r="I11" i="98"/>
  <c r="I19" i="98"/>
  <c r="I21" i="98" s="1"/>
  <c r="I20" i="104"/>
  <c r="I12" i="104"/>
  <c r="I14" i="104"/>
  <c r="I11" i="104"/>
  <c r="I15" i="104"/>
  <c r="I19" i="104"/>
  <c r="I9" i="104"/>
  <c r="I18" i="104"/>
  <c r="I10" i="104"/>
  <c r="I19" i="14"/>
  <c r="I12" i="14"/>
  <c r="I17" i="14"/>
  <c r="I11" i="87"/>
  <c r="I19" i="87"/>
  <c r="I18" i="87"/>
  <c r="I12" i="87"/>
  <c r="I20" i="87"/>
  <c r="I10" i="87"/>
  <c r="I14" i="87"/>
  <c r="I16" i="87" s="1"/>
  <c r="I15" i="87"/>
  <c r="I19" i="85"/>
  <c r="I12" i="85"/>
  <c r="I20" i="85"/>
  <c r="I9" i="85"/>
  <c r="I14" i="85"/>
  <c r="I10" i="85"/>
  <c r="I18" i="85"/>
  <c r="I15" i="85"/>
  <c r="I16" i="85" s="1"/>
  <c r="I12" i="72"/>
  <c r="I19" i="72"/>
  <c r="I20" i="72" s="1"/>
  <c r="I11" i="72"/>
  <c r="I10" i="72"/>
  <c r="I15" i="72"/>
  <c r="I13" i="72"/>
  <c r="I16" i="72"/>
  <c r="I14" i="42"/>
  <c r="I10" i="42"/>
  <c r="I19" i="42"/>
  <c r="I20" i="96"/>
  <c r="I19" i="96"/>
  <c r="I21" i="96" s="1"/>
  <c r="I14" i="96"/>
  <c r="I9" i="96"/>
  <c r="I18" i="96"/>
  <c r="I11" i="96"/>
  <c r="I10" i="96"/>
  <c r="I15" i="96"/>
  <c r="I12" i="96"/>
  <c r="I12" i="62"/>
  <c r="I16" i="62"/>
  <c r="I18" i="101"/>
  <c r="I9" i="14"/>
  <c r="I10" i="14"/>
  <c r="I14" i="14"/>
  <c r="I15" i="14"/>
  <c r="I11" i="14"/>
  <c r="I20" i="86"/>
  <c r="I10" i="86"/>
  <c r="I9" i="86"/>
  <c r="I12" i="86"/>
  <c r="I19" i="86"/>
  <c r="I15" i="86"/>
  <c r="I11" i="86"/>
  <c r="I14" i="86"/>
  <c r="I14" i="111"/>
  <c r="I22" i="111"/>
  <c r="I20" i="110"/>
  <c r="I12" i="110"/>
  <c r="I11" i="110"/>
  <c r="I10" i="110"/>
  <c r="I15" i="110"/>
  <c r="I21" i="110"/>
  <c r="I13" i="110"/>
  <c r="I19" i="110"/>
  <c r="I16" i="98"/>
  <c r="I16" i="73"/>
  <c r="I13" i="73"/>
  <c r="I13" i="107"/>
  <c r="I16" i="107"/>
  <c r="I20" i="107"/>
  <c r="I12" i="42"/>
  <c r="I9" i="42"/>
  <c r="I15" i="42"/>
  <c r="I16" i="42" s="1"/>
  <c r="I17" i="42"/>
  <c r="I18" i="42"/>
  <c r="I11" i="42"/>
  <c r="I21" i="62"/>
  <c r="I13" i="62"/>
  <c r="I14" i="101"/>
  <c r="I16" i="101" s="1"/>
  <c r="I12" i="101"/>
  <c r="I20" i="101"/>
  <c r="I11" i="101"/>
  <c r="I19" i="101"/>
  <c r="I10" i="101"/>
  <c r="I9" i="101"/>
  <c r="I15" i="101"/>
  <c r="I13" i="98" l="1"/>
  <c r="I21" i="86"/>
  <c r="I9" i="41"/>
  <c r="I16" i="104"/>
  <c r="I12" i="41"/>
  <c r="I18" i="41"/>
  <c r="I11" i="41"/>
  <c r="I19" i="41"/>
  <c r="I20" i="41"/>
  <c r="I10" i="41"/>
  <c r="I15" i="41"/>
  <c r="I16" i="41" s="1"/>
  <c r="I22" i="73"/>
  <c r="I23" i="111"/>
  <c r="I13" i="87"/>
  <c r="I22" i="87" s="1"/>
  <c r="I22" i="98"/>
  <c r="I21" i="104"/>
  <c r="I13" i="104"/>
  <c r="I20" i="14"/>
  <c r="I21" i="87"/>
  <c r="I17" i="110"/>
  <c r="I21" i="85"/>
  <c r="I13" i="85"/>
  <c r="I22" i="85" s="1"/>
  <c r="I17" i="72"/>
  <c r="I14" i="72"/>
  <c r="I13" i="96"/>
  <c r="I16" i="96"/>
  <c r="I22" i="96" s="1"/>
  <c r="I22" i="62"/>
  <c r="I21" i="101"/>
  <c r="I13" i="14"/>
  <c r="I16" i="14"/>
  <c r="I13" i="86"/>
  <c r="I16" i="86"/>
  <c r="I22" i="110"/>
  <c r="I14" i="110"/>
  <c r="I21" i="107"/>
  <c r="I13" i="42"/>
  <c r="I20" i="42"/>
  <c r="I21" i="42" s="1"/>
  <c r="I13" i="101"/>
  <c r="I22" i="101" s="1"/>
  <c r="C22" i="104"/>
  <c r="I21" i="72" l="1"/>
  <c r="I21" i="41"/>
  <c r="I13" i="41"/>
  <c r="I22" i="41" s="1"/>
  <c r="I22" i="104"/>
  <c r="I21" i="14"/>
  <c r="I22" i="86"/>
  <c r="I23" i="110"/>
  <c r="H22" i="28"/>
  <c r="H89" i="28" s="1"/>
</calcChain>
</file>

<file path=xl/sharedStrings.xml><?xml version="1.0" encoding="utf-8"?>
<sst xmlns="http://schemas.openxmlformats.org/spreadsheetml/2006/main" count="12322" uniqueCount="2089">
  <si>
    <t xml:space="preserve"> </t>
  </si>
  <si>
    <t>FEDERALES</t>
  </si>
  <si>
    <t>ESTATALES</t>
  </si>
  <si>
    <t>%</t>
  </si>
  <si>
    <t>ACUMULADO</t>
  </si>
  <si>
    <t>CONCEPTO</t>
  </si>
  <si>
    <t>TOTAL</t>
  </si>
  <si>
    <t>DEVENGADO</t>
  </si>
  <si>
    <t>SUBTOTAL</t>
  </si>
  <si>
    <t>TOTAL INV.FINANC. Y OTRAS PROVISIONES</t>
  </si>
  <si>
    <t>TOTAL DEUDA PÚBLICA</t>
  </si>
  <si>
    <t>EJERCIDO</t>
  </si>
  <si>
    <t xml:space="preserve">COMPROMETIDO </t>
  </si>
  <si>
    <t>MODIFICADO</t>
  </si>
  <si>
    <t>PRESUPUESTO</t>
  </si>
  <si>
    <t>POR DEVENGAR</t>
  </si>
  <si>
    <t>POR EJERCER</t>
  </si>
  <si>
    <t>POR PAGAR</t>
  </si>
  <si>
    <t>TOTAL CONVENIOS SIN APORTACIÓN</t>
  </si>
  <si>
    <t>TOTAL CONVENIOS CON APORTACIÓN</t>
  </si>
  <si>
    <t>3.- GASTO DE CAPITAL</t>
  </si>
  <si>
    <t>TOTAL GASTO CORRIENTE.</t>
  </si>
  <si>
    <t>SERVICIOS GENERALES</t>
  </si>
  <si>
    <t>SERVICIOS PERSONALES</t>
  </si>
  <si>
    <t>2.- GASTO CORRIENTE</t>
  </si>
  <si>
    <t>COMPROMETIDO</t>
  </si>
  <si>
    <t>CAPÍTULO</t>
  </si>
  <si>
    <t>SALDOS DEL ACUMULADO</t>
  </si>
  <si>
    <t>TRIMESTRE ANTERIOR</t>
  </si>
  <si>
    <t>UNIDAD ADMINISTRATIVA</t>
  </si>
  <si>
    <t>COMPARATIVO DEL GASTO CORRIENTE POR UNIDAD ADMINISTRATIVA</t>
  </si>
  <si>
    <t>6-7       POR DEVENGAR</t>
  </si>
  <si>
    <t>5-6     POR COMPROMETER</t>
  </si>
  <si>
    <t xml:space="preserve">7-8    POR PAGAR </t>
  </si>
  <si>
    <t xml:space="preserve">T  O  T  A  L </t>
  </si>
  <si>
    <t>DEUDA PÚBLICA</t>
  </si>
  <si>
    <t>INV. FINANC. Y OTRAS PROV.</t>
  </si>
  <si>
    <t>INVERSION PUBLICA</t>
  </si>
  <si>
    <t>SUBTOTAL DEL GASTO CORRIENTE</t>
  </si>
  <si>
    <t>(-)</t>
  </si>
  <si>
    <t>(+)</t>
  </si>
  <si>
    <t xml:space="preserve">AMPLIACIONES </t>
  </si>
  <si>
    <t>T  O  T  A  L</t>
  </si>
  <si>
    <t>(INTERESES GANADOS)</t>
  </si>
  <si>
    <t>MONTO</t>
  </si>
  <si>
    <t>NOMBRE</t>
  </si>
  <si>
    <t>FISICA</t>
  </si>
  <si>
    <t>CONTRATADO</t>
  </si>
  <si>
    <t>REAL</t>
  </si>
  <si>
    <t>PROGRAMADO</t>
  </si>
  <si>
    <t>TERMINACION</t>
  </si>
  <si>
    <t>INICIO</t>
  </si>
  <si>
    <t>FISICO</t>
  </si>
  <si>
    <t>PROGRAMA DE OBRA</t>
  </si>
  <si>
    <t>META ANUAL</t>
  </si>
  <si>
    <t>NOMBRE PROG. PPTARIO</t>
  </si>
  <si>
    <t>CLAVE PROG. PPTARIO</t>
  </si>
  <si>
    <t>gasto corriente (mantenimiento) y capital</t>
  </si>
  <si>
    <t xml:space="preserve">EJERCIDO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</si>
  <si>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DEVENGADO </t>
  </si>
  <si>
    <t xml:space="preserve"> MODIFICADO   </t>
  </si>
  <si>
    <t xml:space="preserve">OBSERVACIONES                                                                                               </t>
  </si>
  <si>
    <t xml:space="preserve">PROCEDENCIA DE LOS RECURSOS                    </t>
  </si>
  <si>
    <t xml:space="preserve">DEPENDENCIA                                                                                                                      </t>
  </si>
  <si>
    <t xml:space="preserve">PROYECTO / UBICACIÓN                                                                                                    </t>
  </si>
  <si>
    <t>TERMINO</t>
  </si>
  <si>
    <t>REALIZADA</t>
  </si>
  <si>
    <t>PREVISTA</t>
  </si>
  <si>
    <t>CLAVE</t>
  </si>
  <si>
    <t>AVANCES</t>
  </si>
  <si>
    <t>PERIODO DE EJECUCION</t>
  </si>
  <si>
    <t>METAS</t>
  </si>
  <si>
    <t>LOCALIDAD</t>
  </si>
  <si>
    <t>NUM</t>
  </si>
  <si>
    <t>SINDICO DE HACIENDA</t>
  </si>
  <si>
    <t>SECRETARIO DEL AYUNTAMIENTO</t>
  </si>
  <si>
    <t>COORDINACIÓN DEL RAMO 33</t>
  </si>
  <si>
    <t>DIRECCIÓN DE DESARROLLO</t>
  </si>
  <si>
    <t>DIRECCIÓN DE PROGRAMACIÓN</t>
  </si>
  <si>
    <t>DIRECCIÓN DE FINANZAS</t>
  </si>
  <si>
    <t>CONTRALOR MUNICIPAL</t>
  </si>
  <si>
    <t>NOMBRE Y FIRMA DE FUNCIONARIOS PARTICIPANTES:</t>
  </si>
  <si>
    <t>FINANCIERO DEV/MOD</t>
  </si>
  <si>
    <t>1-2     POR COMPROMETER</t>
  </si>
  <si>
    <t>2-3       POR DEVENGAR</t>
  </si>
  <si>
    <t xml:space="preserve">3-4    POR PAGAR </t>
  </si>
  <si>
    <t>1-4       POR EJERCER</t>
  </si>
  <si>
    <t>4.- DEUDA PÚBLICA</t>
  </si>
  <si>
    <t>5.- CONVENIOS CON APORTACION MUNICIPAL</t>
  </si>
  <si>
    <t>8.- TOTALES</t>
  </si>
  <si>
    <t xml:space="preserve"> PRESUPUESTO ACUMULADO </t>
  </si>
  <si>
    <t>PRESUPUESTO DEL PERIODO</t>
  </si>
  <si>
    <t>PRESUPUESTO POR DEVENGAR</t>
  </si>
  <si>
    <t>SUBTOTAL DEL GASTO DE CAPITAL</t>
  </si>
  <si>
    <t>PRESUPUESTO AUTORIZADO INICIAL</t>
  </si>
  <si>
    <t>AUTORIZADO MODIFICADO  AL PERIODO</t>
  </si>
  <si>
    <t>PRESUPUESTO DEL PERIODO TRIMESTRAL</t>
  </si>
  <si>
    <t>MOVIMIENTOS PRESUPUESTALES EN EL TRIMESTRE</t>
  </si>
  <si>
    <t>MODIFICACIONES PRESUPUESTALES VALIDADAS POR EL COPLADEMUN DEL TRIMESTRE</t>
  </si>
  <si>
    <t>DEVENGADO AL PERIODO</t>
  </si>
  <si>
    <t>MONTOS AL  PERIODO</t>
  </si>
  <si>
    <t>ANEXO 4.B</t>
  </si>
  <si>
    <t xml:space="preserve"> FONDOS DE APORTACIONES FEDERALES (FONDO III Y IV)  Y CONVENIOS POR TIPO DE GASTO</t>
  </si>
  <si>
    <t>BIENES MUEBLES, INMUEBLES E INTANGIBLES</t>
  </si>
  <si>
    <t>ADECUACIONES PRESUPUESTARIAS</t>
  </si>
  <si>
    <t>PAGO ESTIMADO FINIQUITO (fecha)</t>
  </si>
  <si>
    <t>RELACIÓN DE ACCIONES CONVENIDAS PARA SU EJECUCIÓN CON DEPENDENCIAS ESTATALES Y FEDERALES EN EL TRIMESTRE</t>
  </si>
  <si>
    <t>CUADRO DE FIRMAS</t>
  </si>
  <si>
    <t>MATERIALES Y SUMINISTROS</t>
  </si>
  <si>
    <t>TRANSFERENCIAS, ASIGNACIONES, SUBSIDIOS Y OTRAS AYUDAS</t>
  </si>
  <si>
    <t>PARTICIPACIONES Y APORTACIONES</t>
  </si>
  <si>
    <t>CON RECURSOS DE PARTICIPACIONES FEDERALES, RECURSOS PROPIOS, APORTACIONES FEDERALES FONDOS III Y IV, FINANCIAMIENTO BANOBRAS Y CONVENIOS</t>
  </si>
  <si>
    <t>DIRECCIÓN DE OBRAS ASENTAMIENTOS Y SERV. MPLES</t>
  </si>
  <si>
    <t>REDUCCIONES</t>
  </si>
  <si>
    <t>AUTORIZADO MODIFICADO AL FIN DEL TRIMESTRE</t>
  </si>
  <si>
    <t>MUNICIPIO DE:    BALANCAN, TABASCO</t>
  </si>
  <si>
    <t>MUNICIPIO: BALANCAN,TABASCO</t>
  </si>
  <si>
    <t>APROBADO</t>
  </si>
  <si>
    <t>MUNICIPIO: BALANCAN, TABASCO</t>
  </si>
  <si>
    <t>PRESUPUESTO MODIFICADO  AL FIN DEL TRIMESTRE</t>
  </si>
  <si>
    <t>PAR</t>
  </si>
  <si>
    <t>FIII</t>
  </si>
  <si>
    <t>FIV</t>
  </si>
  <si>
    <t>RESUMEN PRESUPUESTO AUTORIZADO Y MODIFICADO DE RECURSOS TRANSFERIDOS</t>
  </si>
  <si>
    <t>E001</t>
  </si>
  <si>
    <t>ACONDICIONAMIENTO DEL BASURERO MUNICIPAL BALANCAN.</t>
  </si>
  <si>
    <t>ACONDICIONAMIENTO DEL BASURERO MUNICIPAL VILLA EL TRIUNFO</t>
  </si>
  <si>
    <t>OP004</t>
  </si>
  <si>
    <t>OP005</t>
  </si>
  <si>
    <t>OP006</t>
  </si>
  <si>
    <t>OP007</t>
  </si>
  <si>
    <t>OP008</t>
  </si>
  <si>
    <t>OP009</t>
  </si>
  <si>
    <t>OP010</t>
  </si>
  <si>
    <t>OP012</t>
  </si>
  <si>
    <t>OP013</t>
  </si>
  <si>
    <t>OP014</t>
  </si>
  <si>
    <t>OP015</t>
  </si>
  <si>
    <t>OP016</t>
  </si>
  <si>
    <t>OP017</t>
  </si>
  <si>
    <t>OP018</t>
  </si>
  <si>
    <t>OP019</t>
  </si>
  <si>
    <t>OP020</t>
  </si>
  <si>
    <t>OP011</t>
  </si>
  <si>
    <t>INGESTION</t>
  </si>
  <si>
    <t>RTRANSF</t>
  </si>
  <si>
    <t>RESUMEN PRESUPUESTO AUTORIZADO Y MODIFICADO DE RECURSOS FONDO ISR PARTICIPABLE</t>
  </si>
  <si>
    <t>FISE</t>
  </si>
  <si>
    <t>ISR</t>
  </si>
  <si>
    <t>K005</t>
  </si>
  <si>
    <t>Drenaje y Alcantarillado</t>
  </si>
  <si>
    <t>F015</t>
  </si>
  <si>
    <t>CONSTRUCCION DE PISO FIRME</t>
  </si>
  <si>
    <t>K002</t>
  </si>
  <si>
    <t>K003</t>
  </si>
  <si>
    <t>K012</t>
  </si>
  <si>
    <t>O001</t>
  </si>
  <si>
    <t>Apoyo a la Vivienda</t>
  </si>
  <si>
    <t>Infraestructura para Agua Potable</t>
  </si>
  <si>
    <t>Infraestructura Deportiva</t>
  </si>
  <si>
    <t>INFORME DE AUTOEVALUACIÓN TRIMESTRAL DEL PERÍODO DEL  1 DE ENERO AL 31 DE DICIEMBRE DE 2015</t>
  </si>
  <si>
    <t xml:space="preserve">  PRESUPUESTO DE EGRESOS DE PARTICIPACIONES FEDERALES, INGRESOS DE GESTION,</t>
  </si>
  <si>
    <t xml:space="preserve">    PRESUPUESTO DE EGRESOS DE PARTICIPACIONES FEDERALES, INGRESOS DE GESTION, FONDOS DE APORTACIONES FEDERALES (FONDO III Y IV) Y CONVENIOS POR CAPITULO</t>
  </si>
  <si>
    <t>01.- PRESIDENCIA MUNICIPAL</t>
  </si>
  <si>
    <t>03.- DIRECCIÓN DE FINANZAS</t>
  </si>
  <si>
    <t>04.- DIRECCION DE PROGRAMACION</t>
  </si>
  <si>
    <t>06.- DIRECCIÓN DE DESARROLLO</t>
  </si>
  <si>
    <t>07.- DIRECCIÓN DE FOMENTO ECONOMICO Y TURISMO</t>
  </si>
  <si>
    <t>10.- DIRECCIÓN DE ADMINISTRACION</t>
  </si>
  <si>
    <t>12.- DIRECCIÓN DE TRANSITO</t>
  </si>
  <si>
    <t>13.- DIRECCIÓN DE ASUNTOS JURIDICOS</t>
  </si>
  <si>
    <t>16.- DIRECCIÓN DE PROTECCION AMBIENTAL Y DESARROLLO SUSTENTABLE</t>
  </si>
  <si>
    <t>18.- COORDINACION DEL DIF</t>
  </si>
  <si>
    <t>34</t>
  </si>
  <si>
    <t>PIEZAS</t>
  </si>
  <si>
    <t>08</t>
  </si>
  <si>
    <t>REHABILITACION</t>
  </si>
  <si>
    <t>MANTENIMIENTO</t>
  </si>
  <si>
    <t>NO APLICA</t>
  </si>
  <si>
    <t>M.L.</t>
  </si>
  <si>
    <t>KILOMETRO</t>
  </si>
  <si>
    <t>ACCION</t>
  </si>
  <si>
    <t>12</t>
  </si>
  <si>
    <t>E019</t>
  </si>
  <si>
    <t>GO018</t>
  </si>
  <si>
    <t>GASTO DE OPERACION DE LA DIRECCION DE TRANSITO MUNICIPAL</t>
  </si>
  <si>
    <t>OPERACION</t>
  </si>
  <si>
    <t>GO032</t>
  </si>
  <si>
    <t>17</t>
  </si>
  <si>
    <t>E029</t>
  </si>
  <si>
    <t>GO023</t>
  </si>
  <si>
    <t>GASTOS DE OPERACION DE LA UNIDAD DE PROTECCION CIVIL</t>
  </si>
  <si>
    <t>11</t>
  </si>
  <si>
    <t>GO031</t>
  </si>
  <si>
    <t>GASTO DE OPERACION DE LA DIRECCION DE SEGURIDAD PUBLICA.</t>
  </si>
  <si>
    <t>GO033</t>
  </si>
  <si>
    <t>GASTO DE OPERACION DE DIGNIFICACION PENITENCIARIA</t>
  </si>
  <si>
    <t>GO045</t>
  </si>
  <si>
    <t>02</t>
  </si>
  <si>
    <t>GO019</t>
  </si>
  <si>
    <t>GASTO DE OPERACION DEL REGISTRO CIVIL</t>
  </si>
  <si>
    <t>GO028</t>
  </si>
  <si>
    <t>GASTO DE OPERACION DE LA JUNTA DE RECLUTAMIENTO</t>
  </si>
  <si>
    <t>GO022</t>
  </si>
  <si>
    <t>SERVICIO DE LIMPIA Y ORNATO, (RECOLECCION, TRASLADO Y DISPONIBILIDAD DE RESIDUOS Y DESECHOS)</t>
  </si>
  <si>
    <t>BACHEO DE CONCRETO HIDRAULICO</t>
  </si>
  <si>
    <t>METROS CUADRADOS</t>
  </si>
  <si>
    <t>OP001</t>
  </si>
  <si>
    <t>MANTENIMIENTO DEL ALUMBRADO PUBLICO URBANO</t>
  </si>
  <si>
    <t>OP021</t>
  </si>
  <si>
    <t>MANTENIMIENTO DE ALUMBRADO PUBLICO RURAL</t>
  </si>
  <si>
    <t>OP022</t>
  </si>
  <si>
    <t>OP023</t>
  </si>
  <si>
    <t>OP024</t>
  </si>
  <si>
    <t>OP025</t>
  </si>
  <si>
    <t>OP026</t>
  </si>
  <si>
    <t>OP027</t>
  </si>
  <si>
    <t>OP028</t>
  </si>
  <si>
    <t>OP029</t>
  </si>
  <si>
    <t>OP030</t>
  </si>
  <si>
    <t>OP031</t>
  </si>
  <si>
    <t>OP032</t>
  </si>
  <si>
    <t>OP033</t>
  </si>
  <si>
    <t>OP034</t>
  </si>
  <si>
    <t>OP035</t>
  </si>
  <si>
    <t>OP036</t>
  </si>
  <si>
    <t>OP037</t>
  </si>
  <si>
    <t>OP038</t>
  </si>
  <si>
    <t>OP039</t>
  </si>
  <si>
    <t>OP043</t>
  </si>
  <si>
    <t>OP045</t>
  </si>
  <si>
    <t>OP046</t>
  </si>
  <si>
    <t>OP048</t>
  </si>
  <si>
    <t>OP050</t>
  </si>
  <si>
    <t>OP052</t>
  </si>
  <si>
    <t>OP054</t>
  </si>
  <si>
    <t>OP055</t>
  </si>
  <si>
    <t>OP056</t>
  </si>
  <si>
    <t>OP057</t>
  </si>
  <si>
    <t>OP058</t>
  </si>
  <si>
    <t>OP059</t>
  </si>
  <si>
    <t>OP061</t>
  </si>
  <si>
    <t>OP062</t>
  </si>
  <si>
    <t>OP063</t>
  </si>
  <si>
    <t>OP064</t>
  </si>
  <si>
    <t>MANTENIMIENTO DEL PANTEON MUNICIPAL.</t>
  </si>
  <si>
    <t>MANTENIMIENTO DEL RASTRO MUNICIPAL</t>
  </si>
  <si>
    <t>LETRINAS</t>
  </si>
  <si>
    <t>F021</t>
  </si>
  <si>
    <t>GO014</t>
  </si>
  <si>
    <t>GASTO DE OPERACION DE LA DIRECCION DE PROTECCION AMBIENTAL Y DESARROLLO SUSTENTABLE</t>
  </si>
  <si>
    <t>GO042</t>
  </si>
  <si>
    <t>IS015</t>
  </si>
  <si>
    <t>EVENTOS ESPECIALES (DIA MUNDIAL DEL MEDIO AMBIENTE)</t>
  </si>
  <si>
    <t>EVENTOS</t>
  </si>
  <si>
    <t>GO012</t>
  </si>
  <si>
    <t>GO013</t>
  </si>
  <si>
    <t>GASTO DE OPERACION DE LA DIRECCION DE ATENCION A LA MUJERES</t>
  </si>
  <si>
    <t>GO015</t>
  </si>
  <si>
    <t>GASTO DE OPERACION DE LA COORDINACION DEL DIF MUNICIPAL</t>
  </si>
  <si>
    <t>GO025</t>
  </si>
  <si>
    <t>GASTO DE OPERACION DE LA COORDINACION ADMINISTRATIVA DEL DIF</t>
  </si>
  <si>
    <t>GO051</t>
  </si>
  <si>
    <t>01</t>
  </si>
  <si>
    <t>IS001</t>
  </si>
  <si>
    <t>APOYOS SOCIALES (PERSONAS DE ESCASOS RECURSOS)</t>
  </si>
  <si>
    <t>APOYO</t>
  </si>
  <si>
    <t>IS002</t>
  </si>
  <si>
    <t>AYUDA A INDIGENTES</t>
  </si>
  <si>
    <t>IS003</t>
  </si>
  <si>
    <t>COPERACIONES Y AYUDAS (APOYO SIN FINES DE LUCRO)</t>
  </si>
  <si>
    <t>IS004</t>
  </si>
  <si>
    <t>APOYOS SOCIALES (TERCERA EDAD Y ESCASOS RECURSOS)</t>
  </si>
  <si>
    <t>IS019</t>
  </si>
  <si>
    <t>EVENTOS ESPECIALES (DIA DEL ABUELO)</t>
  </si>
  <si>
    <t>F028</t>
  </si>
  <si>
    <t>GO030</t>
  </si>
  <si>
    <t>GASTO DE OPERACION DE LA UNIDAD BASICA DE REHABILITACION</t>
  </si>
  <si>
    <t>09</t>
  </si>
  <si>
    <t>GO026</t>
  </si>
  <si>
    <t>GASTO DE OPERACION DE LA BIBLIOTECA MUNICIPAL</t>
  </si>
  <si>
    <t>IS006</t>
  </si>
  <si>
    <t>IS017</t>
  </si>
  <si>
    <t>EVENTOS ESPECIALES(FOMENTO A LA CULTURA,EDUCACION DEPORTE,TEATRO Y ARTE)</t>
  </si>
  <si>
    <t>IS018</t>
  </si>
  <si>
    <t>GO009</t>
  </si>
  <si>
    <t>GASTO DE OPERACION DE LA DIRECCION DE EDUCACION, CULTURA Y RECREACION</t>
  </si>
  <si>
    <t>GO029</t>
  </si>
  <si>
    <t>GASTO DE OPERACION DE LA CASA DE LA CULTURA</t>
  </si>
  <si>
    <t>GO050</t>
  </si>
  <si>
    <t>IS005</t>
  </si>
  <si>
    <t>EVENTOS ESPECIALES (CELEBRACION DEL DIA DE REYES)</t>
  </si>
  <si>
    <t>07</t>
  </si>
  <si>
    <t>IS007</t>
  </si>
  <si>
    <t>EVENTOS ESPECIALES (TORNEO DE PESCA DEL ROBALO)</t>
  </si>
  <si>
    <t>IS008</t>
  </si>
  <si>
    <t>IS009</t>
  </si>
  <si>
    <t>EVENTOS ESPECIALES (CELEBRACION DEL DIA DEL NIÑO)</t>
  </si>
  <si>
    <t>IS010</t>
  </si>
  <si>
    <t>FESTEJO DEL DIA DEL MAESTRO</t>
  </si>
  <si>
    <t>IS011</t>
  </si>
  <si>
    <t>EVENTOS ESPECIALES (FESTEJO DEL DIA DE LAS MADRES)</t>
  </si>
  <si>
    <t>IS012</t>
  </si>
  <si>
    <t>IS013</t>
  </si>
  <si>
    <t>EVENTOS ESPECIALES (CELEBRACION DE FERIA PATRONALES EN COMUNIDADES)</t>
  </si>
  <si>
    <t>IS014</t>
  </si>
  <si>
    <t>IS016</t>
  </si>
  <si>
    <t>EVENTO ESPECIAL (DIA INTERNACIONAL DE LA MUJER)</t>
  </si>
  <si>
    <t>IS025</t>
  </si>
  <si>
    <t>IS028</t>
  </si>
  <si>
    <t>06</t>
  </si>
  <si>
    <t>GO006</t>
  </si>
  <si>
    <t>GASTO DE OPERACION DE LA DIRECCION DE DESARROLLO</t>
  </si>
  <si>
    <t>GO048</t>
  </si>
  <si>
    <t>LOTE</t>
  </si>
  <si>
    <t>GO007</t>
  </si>
  <si>
    <t>GASTO DE OPERACION DE LA DIRECCION DE FOMENTO ECONOMICO Y TURISMO</t>
  </si>
  <si>
    <t>GO049</t>
  </si>
  <si>
    <t>OP003</t>
  </si>
  <si>
    <t>POSTES</t>
  </si>
  <si>
    <t>CONSTRUCCION</t>
  </si>
  <si>
    <t>K038</t>
  </si>
  <si>
    <t>AD001</t>
  </si>
  <si>
    <t>03</t>
  </si>
  <si>
    <t>AD003</t>
  </si>
  <si>
    <t>AD005</t>
  </si>
  <si>
    <t>ADQUISICIONES</t>
  </si>
  <si>
    <t>04</t>
  </si>
  <si>
    <t>AD006</t>
  </si>
  <si>
    <t>AD007</t>
  </si>
  <si>
    <t>L001</t>
  </si>
  <si>
    <t>GO017</t>
  </si>
  <si>
    <t>GO036</t>
  </si>
  <si>
    <t>RESOLUCION ARBITRAL DE LA JUNTA DE CONCILIACION Y ARBITRAJE (LAUDOS LABORALES)</t>
  </si>
  <si>
    <t>M001</t>
  </si>
  <si>
    <t>GO010</t>
  </si>
  <si>
    <t>GASTO DE OPERACION DE LA DIRECCION DE ADMINISTRACION</t>
  </si>
  <si>
    <t>GO011</t>
  </si>
  <si>
    <t>GASTO DE OPERACION DE LA DIRECCION DE ASUNTOS JURIDICOS</t>
  </si>
  <si>
    <t>GO016</t>
  </si>
  <si>
    <t>GASTO DEL SERVICIO DE ENERGIA ELECTRICA, ALUMBRADO PUBLICO Y EDIFICIOS</t>
  </si>
  <si>
    <t>GO021</t>
  </si>
  <si>
    <t>GASTO DE OPERACION DE LA CENTRAL DE MAQUINARIA</t>
  </si>
  <si>
    <t>GO037</t>
  </si>
  <si>
    <t>GO041</t>
  </si>
  <si>
    <t>GO044</t>
  </si>
  <si>
    <t>GO052</t>
  </si>
  <si>
    <t>05</t>
  </si>
  <si>
    <t>GO005</t>
  </si>
  <si>
    <t>SERVICIOS</t>
  </si>
  <si>
    <t>P002</t>
  </si>
  <si>
    <t>GO008</t>
  </si>
  <si>
    <t>GASTO DE OPERACION DE LA DIRECCON DE OBRAS PUBLICAS, ORDENAMIENTO TERRITORIAL Y SERVICIOS MUNICIPALES</t>
  </si>
  <si>
    <t>GO034</t>
  </si>
  <si>
    <t>GO043</t>
  </si>
  <si>
    <t>P005</t>
  </si>
  <si>
    <t>GO001</t>
  </si>
  <si>
    <t>GASTO DE OPERACION DE LA PRESIDENCIA MUNICIPAL</t>
  </si>
  <si>
    <t>GO002</t>
  </si>
  <si>
    <t>GASTO DE OPERACION DE LA SECRETARIA DEL AYUNTAMIENTO</t>
  </si>
  <si>
    <t>GO024</t>
  </si>
  <si>
    <t>GASTO DE OPERACION DE LA COORDINACION DE DELEGADOS</t>
  </si>
  <si>
    <t>GO027</t>
  </si>
  <si>
    <t>GASTO DE OPERACION DE LA COORDINACION DE ORGANIZACION SOCIAL</t>
  </si>
  <si>
    <t>GO038</t>
  </si>
  <si>
    <t>GO039</t>
  </si>
  <si>
    <t>IS020</t>
  </si>
  <si>
    <t>IS022</t>
  </si>
  <si>
    <t>IS023</t>
  </si>
  <si>
    <t>IS027</t>
  </si>
  <si>
    <t>GO003</t>
  </si>
  <si>
    <t>GO020</t>
  </si>
  <si>
    <t>GASTO DE OPERACION DE CATASTRO MUNICIPAL</t>
  </si>
  <si>
    <t>GO035</t>
  </si>
  <si>
    <t>RETENCION DEL 2.5% DE IMPUESTO/NOMINA</t>
  </si>
  <si>
    <t>GO040</t>
  </si>
  <si>
    <t>PBR001</t>
  </si>
  <si>
    <t>PBR002</t>
  </si>
  <si>
    <t>PBR003</t>
  </si>
  <si>
    <t>PBR004</t>
  </si>
  <si>
    <t>PBR005</t>
  </si>
  <si>
    <t>PBR007</t>
  </si>
  <si>
    <t>GO004</t>
  </si>
  <si>
    <t>GASTO DE OPERACION DE LA DIRECCION DE PROGRAMACION</t>
  </si>
  <si>
    <t>GO046</t>
  </si>
  <si>
    <t>ESTATAL</t>
  </si>
  <si>
    <t xml:space="preserve">1.- TOTAL DE RECURSOS PARA EL EJERCICIO    </t>
  </si>
  <si>
    <t>FORTASEG</t>
  </si>
  <si>
    <t>IS036</t>
  </si>
  <si>
    <t>APORTACION</t>
  </si>
  <si>
    <t>RECURSOS TRANSFERIDOS</t>
  </si>
  <si>
    <t>E017</t>
  </si>
  <si>
    <t>ACONDICIONAMIENTO</t>
  </si>
  <si>
    <t>MANTENIMIENTO DE ESPACIOS Y EDIFICIOS PUBLICOS</t>
  </si>
  <si>
    <t>F001</t>
  </si>
  <si>
    <t>IS124</t>
  </si>
  <si>
    <t>IS125</t>
  </si>
  <si>
    <t>IS126</t>
  </si>
  <si>
    <t>IS127</t>
  </si>
  <si>
    <t>IS128</t>
  </si>
  <si>
    <t>IS129</t>
  </si>
  <si>
    <t>IS130</t>
  </si>
  <si>
    <t>IS131</t>
  </si>
  <si>
    <t>IS132</t>
  </si>
  <si>
    <t>IS133</t>
  </si>
  <si>
    <t>IS134</t>
  </si>
  <si>
    <t>IS135</t>
  </si>
  <si>
    <t>IS136</t>
  </si>
  <si>
    <t>IS137</t>
  </si>
  <si>
    <t>IS138</t>
  </si>
  <si>
    <t>IS139</t>
  </si>
  <si>
    <t>IS140</t>
  </si>
  <si>
    <t>IS141</t>
  </si>
  <si>
    <t>IS142</t>
  </si>
  <si>
    <t>F002</t>
  </si>
  <si>
    <t>IS032</t>
  </si>
  <si>
    <t>PROGRAMA DE FOMENTO APICOLA</t>
  </si>
  <si>
    <t>PRODUCTORES</t>
  </si>
  <si>
    <t>IS033</t>
  </si>
  <si>
    <t>IS034</t>
  </si>
  <si>
    <t>PROGRAMA DE MEJORAMIENTO GENETICO DE EQUINOS</t>
  </si>
  <si>
    <t>IS035</t>
  </si>
  <si>
    <t>PROGRAMA DE PALPACION DE LA HEMBRA BOVINA</t>
  </si>
  <si>
    <t>MANTENIMIENTO E IMPLEMENTACION DE MAQUINARIA AGRICOLA</t>
  </si>
  <si>
    <t>F008</t>
  </si>
  <si>
    <t>IS026</t>
  </si>
  <si>
    <t>IS029</t>
  </si>
  <si>
    <t>IS031</t>
  </si>
  <si>
    <t>IS024</t>
  </si>
  <si>
    <t>IS030</t>
  </si>
  <si>
    <t>K004</t>
  </si>
  <si>
    <t>K008</t>
  </si>
  <si>
    <t>GRAVADO DE CALLES DE LA VILLA EL TRIUNFO</t>
  </si>
  <si>
    <t>REHABILITACION DE CAMINO SACA COSECHA</t>
  </si>
  <si>
    <t>CANCHA</t>
  </si>
  <si>
    <t>AD008</t>
  </si>
  <si>
    <t>GASTOS DE OPERACIÓN DE LA COORDINACIÓN DEL RAMO 33</t>
  </si>
  <si>
    <t>P003</t>
  </si>
  <si>
    <t>PROGRAMA DE EVALUACION DE LOS RECURSOS FEDERALES DEL FONDO DE APORTACIONES PARA LA INFRAESTRUCTURA SOCIAL MUNICIPAL</t>
  </si>
  <si>
    <t>IS021</t>
  </si>
  <si>
    <t>P009</t>
  </si>
  <si>
    <t>PAGO DE MULTAS ESTABLECIDAS POR LA COMISIÓN NACIONAL DEL AGUA</t>
  </si>
  <si>
    <t>P010</t>
  </si>
  <si>
    <t>PBR008</t>
  </si>
  <si>
    <t>PBR012</t>
  </si>
  <si>
    <t>PBR019</t>
  </si>
  <si>
    <t>FONDO PARA EL FORTALECIMIENTO DE LA INFRAESTRUCTURA ESTATAL Y MUNICIPAL (FORTALECE)</t>
  </si>
  <si>
    <t>PBR024</t>
  </si>
  <si>
    <t>PBR027</t>
  </si>
  <si>
    <t>PBR028</t>
  </si>
  <si>
    <t>U007</t>
  </si>
  <si>
    <t>GO047</t>
  </si>
  <si>
    <t>PBR021</t>
  </si>
  <si>
    <t>K028</t>
  </si>
  <si>
    <t>OP040</t>
  </si>
  <si>
    <t>OP041</t>
  </si>
  <si>
    <t>OP042</t>
  </si>
  <si>
    <t>OP044</t>
  </si>
  <si>
    <t>EDIFICACIONES CONSTRUCTIVAS DEL SURESTE, S.A. DE C.V.</t>
  </si>
  <si>
    <t>Electrificación</t>
  </si>
  <si>
    <t>Urbanización</t>
  </si>
  <si>
    <t>C. SERGIO ENRIQUE ALFARO GORDILLO</t>
  </si>
  <si>
    <t>C. JUAN JOSE RUIZ ZETINA</t>
  </si>
  <si>
    <t>C. ÁNTONIO GOMEZ VAZQUEZ</t>
  </si>
  <si>
    <t>C. MARÍA JESUS  ZACARIAS ESPINOZA</t>
  </si>
  <si>
    <t>C. RUBEN HERRERA ARIAS</t>
  </si>
  <si>
    <t>C. JOSE CARLOS BUSTILLOS BORGES</t>
  </si>
  <si>
    <t>SUBSIDIO FORTASEG</t>
  </si>
  <si>
    <t xml:space="preserve"> PBR021</t>
  </si>
  <si>
    <t xml:space="preserve"> PBR028</t>
  </si>
  <si>
    <t xml:space="preserve"> PBR027</t>
  </si>
  <si>
    <t xml:space="preserve"> PBR022</t>
  </si>
  <si>
    <t>PART</t>
  </si>
  <si>
    <t>SERNAPAM</t>
  </si>
  <si>
    <t>PROGRAMA DE INFRAESTRUCTURA</t>
  </si>
  <si>
    <t>FORTALECIMIENTO FINANCIERO PARA INVERSION 4</t>
  </si>
  <si>
    <t>RESUMEN GENERAL DEL FONDO III PARA EL EJERCICIO 2017</t>
  </si>
  <si>
    <t>RESUMEN PRESUPUESTO AUTORIZADO Y MODIFICADO DEL FONDO PARA LAS ENTIDADES FEDERATIVAS Y MUNICIPIOS PRODUCTORES DE HIDROCARBUROS</t>
  </si>
  <si>
    <t>NOTA(*): INCLUYE REMANENTES Y/O REFRENDOS  POR LA CANTIDAD DE $</t>
  </si>
  <si>
    <t>RESUMEN PRESUPUESTO AUTORIZADO Y MODIFICADO DEL FONDO PARA EL  FORTALECIMIENTO DE LA INFRAESTRUCTURA ESTATAL Y MUNICIPAL (FORTALECE)</t>
  </si>
  <si>
    <t>RESUMEN PRESUPUESTO AUTORIZADO Y MODIFICADO DEL FONDO DE APORTACIONES PARA LA INFRAESTRUCTURA SOCIAL ESTATAL (FISE)</t>
  </si>
  <si>
    <t>01/02/2017</t>
  </si>
  <si>
    <t>28/02/2017</t>
  </si>
  <si>
    <t>E002</t>
  </si>
  <si>
    <t>REHABILITACION DE BROCALES DE CONCRETO, POZO DE VISITA, ALCANTARILLADO SANITARIO Y REJILLAS PLUVIALES EN LA VILLA EL TRIUNFO</t>
  </si>
  <si>
    <t>08/03/2017</t>
  </si>
  <si>
    <t>30/04/2017</t>
  </si>
  <si>
    <t>15/03/2017</t>
  </si>
  <si>
    <t>30/03/2017</t>
  </si>
  <si>
    <t>E008</t>
  </si>
  <si>
    <t>REHABILITACION DE AULA EN ESCUELA DE OFICIOS</t>
  </si>
  <si>
    <t>27/03/2017</t>
  </si>
  <si>
    <t>01/01/2017</t>
  </si>
  <si>
    <t>31/12/2017</t>
  </si>
  <si>
    <t>SUMINISTRO E INSTALACIÓN DE SEMAFOROS Y SEÑALAMIENTOS EN LA CABECERA MUNICIPAL.</t>
  </si>
  <si>
    <t>SUMINISTRO</t>
  </si>
  <si>
    <t>02/01/2017</t>
  </si>
  <si>
    <t>31/03/2017</t>
  </si>
  <si>
    <t>21/02/2017</t>
  </si>
  <si>
    <t>GASTOS DE ACTIVIDADES DE SEMANA SANTA 2017</t>
  </si>
  <si>
    <t>01/03/2017</t>
  </si>
  <si>
    <t>COMBATE DE INCENDIOS FORESTALES 2017 (REMANENTE 2016)</t>
  </si>
  <si>
    <t>01/04/2017</t>
  </si>
  <si>
    <t>E46</t>
  </si>
  <si>
    <t>E47</t>
  </si>
  <si>
    <t>E48</t>
  </si>
  <si>
    <t>30/09/2017</t>
  </si>
  <si>
    <t>15/02/2017</t>
  </si>
  <si>
    <t>16</t>
  </si>
  <si>
    <t>E49</t>
  </si>
  <si>
    <t>MEJORAMIENTO Y MANTENIMIENTO DE LA IMAGEN URBANA DE LA VILLA EL TRIUNFO</t>
  </si>
  <si>
    <t>MEJORAMIENTO, MANTENIMIENTO DE LA IMAGEN URBANA DE LA CABECERA MUNICIPAL</t>
  </si>
  <si>
    <t>30/05/2017</t>
  </si>
  <si>
    <t>RASTREO DE CALLES DE TERRACERIA EN LA CD, BALANCAN</t>
  </si>
  <si>
    <t>20/03/2017</t>
  </si>
  <si>
    <t>RASTREO DE CAMINOS DE TERRACERIA EN COMUNIDADES</t>
  </si>
  <si>
    <t>15/06/2017</t>
  </si>
  <si>
    <t>MANTENIMIENTO DE PAISAJE URBANO Y ESPACIOS RECREATIVOS</t>
  </si>
  <si>
    <t>30/06/2017</t>
  </si>
  <si>
    <t>08/02/2017</t>
  </si>
  <si>
    <t>23/05/2017</t>
  </si>
  <si>
    <t>REPARACIONES GENERALES EN DIVERSAS AREAS DE EDIFICIOS PUBLICOS</t>
  </si>
  <si>
    <t>E50</t>
  </si>
  <si>
    <t>REHABILITACION DE LUMINARIAS DE ALUMBRADO PUBLICO</t>
  </si>
  <si>
    <t>LUMINARIAS</t>
  </si>
  <si>
    <t>31/05/2017</t>
  </si>
  <si>
    <t>31/05/2507</t>
  </si>
  <si>
    <t>OP002</t>
  </si>
  <si>
    <t>E52</t>
  </si>
  <si>
    <t>01/10/2017</t>
  </si>
  <si>
    <t>15/11/2017</t>
  </si>
  <si>
    <t>E53</t>
  </si>
  <si>
    <t>06/03/2017</t>
  </si>
  <si>
    <t>31/07/2017</t>
  </si>
  <si>
    <t>30/07/2017</t>
  </si>
  <si>
    <t>30/11/2017</t>
  </si>
  <si>
    <t>11/03/2017</t>
  </si>
  <si>
    <t>PROGRAMA DE APOYO A LA CAMPAÑA ZOOSANITARIA</t>
  </si>
  <si>
    <t>APOYO CON BULTOS DE CEMENTO</t>
  </si>
  <si>
    <t>BULTO</t>
  </si>
  <si>
    <t>04/01/2017</t>
  </si>
  <si>
    <t>REHABILITACION DE TECHOS A BASE DE LAMINA</t>
  </si>
  <si>
    <t>29/04/2017</t>
  </si>
  <si>
    <t>CONSTRUCCION DE LETRINAS CON FOSA SEPTICA</t>
  </si>
  <si>
    <t>24/02/2017</t>
  </si>
  <si>
    <t>15/04/2017</t>
  </si>
  <si>
    <t>10/03/2017</t>
  </si>
  <si>
    <t>17/03/2017</t>
  </si>
  <si>
    <t>24/04/2017</t>
  </si>
  <si>
    <t>25/03/2017</t>
  </si>
  <si>
    <t>15/05/2017</t>
  </si>
  <si>
    <t>10/04/2017</t>
  </si>
  <si>
    <t>20/05/2017</t>
  </si>
  <si>
    <t>14/04/2017</t>
  </si>
  <si>
    <t>24/05/2017</t>
  </si>
  <si>
    <t>29/05/2017</t>
  </si>
  <si>
    <t>18/04/2017</t>
  </si>
  <si>
    <t>28/05/2017</t>
  </si>
  <si>
    <t>EVENTOS ESPECIALES (FERIA TABASCO 2017)</t>
  </si>
  <si>
    <t>EVENTOS ESPECIALES (FIESTA DEL QUESO DE PORO BALANCAN 2017)</t>
  </si>
  <si>
    <t>01/11/2017</t>
  </si>
  <si>
    <t>F25</t>
  </si>
  <si>
    <t>APOYO A PRODUCTORES CON SEMENTALES</t>
  </si>
  <si>
    <t>14</t>
  </si>
  <si>
    <t>F27</t>
  </si>
  <si>
    <t>GASTO DE OPERACION DE LA DIRECCION DE ATENCION CIUDADANA</t>
  </si>
  <si>
    <t>15</t>
  </si>
  <si>
    <t>18</t>
  </si>
  <si>
    <t>ESTRATEGIAS PARA LA ATENCION DE VIOLENCIA DE GENERO CONTRA LAS MUJERES EN EL MUNICIPIOS DE BALANCAN</t>
  </si>
  <si>
    <t>26/01/2017</t>
  </si>
  <si>
    <t>31/10/2017</t>
  </si>
  <si>
    <t>04/03/2017</t>
  </si>
  <si>
    <t>01/07/2017</t>
  </si>
  <si>
    <t>PROGRAMA SONRISA DE MUJER</t>
  </si>
  <si>
    <t>HORAS</t>
  </si>
  <si>
    <t>04/02/2017</t>
  </si>
  <si>
    <t>SUMINISTRO DE LAMINAS</t>
  </si>
  <si>
    <t>PROGRAMA DE ATENCION A PERSONAS CON DIABETIS</t>
  </si>
  <si>
    <t>PROGRAMA</t>
  </si>
  <si>
    <t>F29</t>
  </si>
  <si>
    <t>05/05/2017</t>
  </si>
  <si>
    <t>19/06/2017</t>
  </si>
  <si>
    <t>14/06/2017</t>
  </si>
  <si>
    <t>OP047</t>
  </si>
  <si>
    <t>F30</t>
  </si>
  <si>
    <t>EVENTOS ESPECIALES (FOMENTO A LOS VALORES CULTURALES CARNAVAL BALANCAN 2017)</t>
  </si>
  <si>
    <t>EVENTOS ESPECIALES (FIESTAS PATRIAS)</t>
  </si>
  <si>
    <t>01/08/2017</t>
  </si>
  <si>
    <t>EVENTOS ESPECIALES (FERIA PATRONAL SAN MARCO-2017)</t>
  </si>
  <si>
    <t>EVENTOS ESPECIALES (FIESTAS DECEMBRINAS)</t>
  </si>
  <si>
    <t>30/12/2017</t>
  </si>
  <si>
    <t>F31</t>
  </si>
  <si>
    <t>OP051</t>
  </si>
  <si>
    <t>AMPLIACION DE RED DE AGUA POTABLE</t>
  </si>
  <si>
    <t>12/04/2017</t>
  </si>
  <si>
    <t>CONSTRUCCION DE LA RED DE AGUA POTABLE</t>
  </si>
  <si>
    <t>OP053</t>
  </si>
  <si>
    <t>REHABILITACION GENERAL DE POZO PROFUNDO DE AGUA POTABLE</t>
  </si>
  <si>
    <t>22/05/2017</t>
  </si>
  <si>
    <t>REHABILITACION GENERAL DE POZO PROFUNDO DE AGUA POTABLE NO. 1</t>
  </si>
  <si>
    <t>REHABILITACION GENERAL DE POZO PROFUNDO DE AGUA POTABLE NO. 2</t>
  </si>
  <si>
    <t>17/04/2017</t>
  </si>
  <si>
    <t>27/05/2017</t>
  </si>
  <si>
    <t>REHABILITACION GENERAL DE PLANTA POTABILIZADORA DE AGUA POTABLE</t>
  </si>
  <si>
    <t>REHABILITACION DE DRENAJE SANITARIO EN LAS CALLES GUSTAVO DIAZ ORDAZ, REFORMA, IGUALA, IGNACIO ZARAGOZA Y CALLE BENITO JUAREZ</t>
  </si>
  <si>
    <t>03/03/2017</t>
  </si>
  <si>
    <t>REHABILITACION DE DRENAJE SANITARIO EN LAS CALLES GREGORIO MENDEZ ESCUADRON 201. 16 DE SEPTIEMBRE, 27 DE FEBRERO Y CALLE SECRETO, VILLA EL TRIUNFO</t>
  </si>
  <si>
    <t>13/04/2017</t>
  </si>
  <si>
    <t>27/06/2017</t>
  </si>
  <si>
    <t>AMPLIACION DE RED DE DISTRIBUCION ELECTRICA EN MEDIA Y BAJA TENSION EN LA COLONIA NIÑOS HEROES</t>
  </si>
  <si>
    <t>MEJORAMIENTO DE EQUIPAMIENTO DE RED ELECTRICA</t>
  </si>
  <si>
    <t>CONSTRUCCION DE GUARNICIONES Y BANQUETAS EN LA CALLE MICAL (REMANENTE 2015)</t>
  </si>
  <si>
    <t>02/03/2017</t>
  </si>
  <si>
    <t>21/04/2017</t>
  </si>
  <si>
    <t>09/03/2017</t>
  </si>
  <si>
    <t>FONDO PARA ENTIDADES FEDERATIVAS Y MUNICIPIOS PRODUCTORES DE HIDROCARBUROS (U093)</t>
  </si>
  <si>
    <t>CONSTRUCCION DE PAVIMENTO HIDRAULICO EN LA CALLE MICAL (REMANENTE 2016)</t>
  </si>
  <si>
    <t>06/05/2017</t>
  </si>
  <si>
    <t>OP049</t>
  </si>
  <si>
    <t>REHABILITACION DE CAMINO DE ACCESO</t>
  </si>
  <si>
    <t>01/06/2017</t>
  </si>
  <si>
    <t>SUMINISTRO DE MATERIAL ELECTRICO Y DE PLOMERIA PARA LA REHABILITACION DE ESPACIOS Y EDIFICIOS PUBLICOS</t>
  </si>
  <si>
    <t>K024</t>
  </si>
  <si>
    <t>28/04/2017</t>
  </si>
  <si>
    <t>ADQUISICION DE MINISPLIT (ATENCION A LA MUJER)</t>
  </si>
  <si>
    <t>10</t>
  </si>
  <si>
    <t>AD004</t>
  </si>
  <si>
    <t>ADQUISICION DE MINISPLIT (ADMINISTRACION)</t>
  </si>
  <si>
    <t>ADQUISICION DE MINISPLIT (COORDINACION DEL RAMO 33)</t>
  </si>
  <si>
    <t>ADQUISICION DE MINISPLIT (SUBDIRECCION DE CATASTRO)</t>
  </si>
  <si>
    <t>ADQUISICIÓN DE MINISPLIT (PRESIDENCIA AREA DE SECRETARIA TECNICA)</t>
  </si>
  <si>
    <t>CONSTRUCCION DE CASETAS DE VIGILANCIA EN SALIDAS DE VILLA EL TRIUNFO</t>
  </si>
  <si>
    <t>K035</t>
  </si>
  <si>
    <t>CONSTRUCCION DE CANCHA DE FUTBOL 7 INSTITUTO TECNOLOGICO SUPERIOR DE LOS RIOS DE BALANCAN, TABASCO (ANTES OP159 REFRENDO 2016)</t>
  </si>
  <si>
    <t>11/01/2017</t>
  </si>
  <si>
    <t>REINTEGRO AL FEIEF POR EL MONTO TRANSFERIDO DEL EJERCICIO FISCAL 2016</t>
  </si>
  <si>
    <t>31/08/2017</t>
  </si>
  <si>
    <t>DEVOLUCION DEL APOYO FINANCIERO COMPENSABLE OTORGADO DURANTE EL EJERCICIO FISCAL 2016</t>
  </si>
  <si>
    <t>13</t>
  </si>
  <si>
    <t>L002</t>
  </si>
  <si>
    <t>GASTOS DE LIQUIDACIONES E INDEMNIZACIONES</t>
  </si>
  <si>
    <t>GASTOS DE OPERACION DEL PROGRAMA DE MECANIZACION AGRICOLA</t>
  </si>
  <si>
    <t>17/02/2017</t>
  </si>
  <si>
    <t>AREDAMIENTOS</t>
  </si>
  <si>
    <t>REHABILITACION Y MANTENIMIENTO DE LA CARRETERA CHABLE-EL TRIUNFO EN TRAMOS AISLADOS</t>
  </si>
  <si>
    <t>RENTA DE EQUIPO PARA REALIZACION DE ACTIVIDADES DIVERSAS</t>
  </si>
  <si>
    <t>EVENTO OFICIAL DEL SEGUNDO INFORME DE GOBIERNO MUNICIPAL 2017</t>
  </si>
  <si>
    <t>GASTO DE OPERACION DIRECCION DE FINANZAS MUNICIPAL</t>
  </si>
  <si>
    <t>PROGRAMA DE PROMOCION Y COBRO DE IMPUESTO PREDIAL</t>
  </si>
  <si>
    <t>PROGRAMA DE NORMATIVIDAD Y FISCALIZACION</t>
  </si>
  <si>
    <t>EROGACIONES COMPLEMENTARIAS (Participaciones 2017)</t>
  </si>
  <si>
    <t>EROGACIONES COMPLEMENTARIAS (Ingresos de Gestion 2017)</t>
  </si>
  <si>
    <t>EROGACIONES COMPLEMENTARIAS (Ramo 33 Fondo III/2017)</t>
  </si>
  <si>
    <t>EROGACIONES COMPLEMENTARIAS (ISR Participable 2017)</t>
  </si>
  <si>
    <t>EROGACIONES COMPLEMENTARIAS (Mecanizacion)</t>
  </si>
  <si>
    <t>PBR020</t>
  </si>
  <si>
    <t>PBR022</t>
  </si>
  <si>
    <t>FORTALECIMIENTO FINANCIERO</t>
  </si>
  <si>
    <t>PBR031</t>
  </si>
  <si>
    <t>PBR032</t>
  </si>
  <si>
    <t>PBR034</t>
  </si>
  <si>
    <t>PBR035</t>
  </si>
  <si>
    <t>PBR040</t>
  </si>
  <si>
    <t>PBR041</t>
  </si>
  <si>
    <t>PBR042</t>
  </si>
  <si>
    <t>PBR043</t>
  </si>
  <si>
    <t>PBR044</t>
  </si>
  <si>
    <t>ADQUISICION DE ARMAS CORTAS Y LARGAS PARA EL EQUIPAMIENTO DEL PERSONAL POLICIAL (ANTES AD011 REFRENDO 2016)</t>
  </si>
  <si>
    <t>GASTOS DE OPERACION DE EQUIPAMENTO AL PERSONAL POLICIAL (ANTES GO069 REFRENDO 2016)</t>
  </si>
  <si>
    <t>26/03/2017</t>
  </si>
  <si>
    <t>16/04/2017</t>
  </si>
  <si>
    <t>Fomento a la Educación</t>
  </si>
  <si>
    <t>11/04/2017</t>
  </si>
  <si>
    <t>01/05/2017</t>
  </si>
  <si>
    <t>MARVELLA CORDOVA DE LA CRUZ</t>
  </si>
  <si>
    <t>Carreteras</t>
  </si>
  <si>
    <t>Infraestructura para la Seguridad Pública</t>
  </si>
  <si>
    <t>BEATRIZ MORALES CORDOVA</t>
  </si>
  <si>
    <t>N002</t>
  </si>
  <si>
    <t>AUTORIZADO</t>
  </si>
  <si>
    <t xml:space="preserve"> GO034</t>
  </si>
  <si>
    <t>BALANCÁN,CD</t>
  </si>
  <si>
    <t xml:space="preserve"> GO035</t>
  </si>
  <si>
    <t xml:space="preserve"> GO036</t>
  </si>
  <si>
    <t xml:space="preserve"> PBR034</t>
  </si>
  <si>
    <t xml:space="preserve">EROGACIONES COMPLEMENTARIAS (REMANENTE TRANSITO-INTERESES 2016) </t>
  </si>
  <si>
    <t xml:space="preserve"> PBR035</t>
  </si>
  <si>
    <t xml:space="preserve">EROGACIONES COMPLEMENTARIAS (REMANENTE DIGINIFICACION-INTERESES 2016) </t>
  </si>
  <si>
    <t xml:space="preserve"> PBR042</t>
  </si>
  <si>
    <t xml:space="preserve">EROGACIONES COMPLEMENTARIAS (TRANSITO MUNICIPAL INTERESES 2017) </t>
  </si>
  <si>
    <t xml:space="preserve"> PBR043</t>
  </si>
  <si>
    <t xml:space="preserve">EROGACIONES COMPLEMENTARIAS (DIGINIFICACION PENITENCIARIA INTERESES 2017) </t>
  </si>
  <si>
    <t xml:space="preserve"> PBR019</t>
  </si>
  <si>
    <t xml:space="preserve">EROGACIONES COMPLEMENTARIAS (REMANENTE FORTALECE INTERESES 2016) </t>
  </si>
  <si>
    <t xml:space="preserve"> OP030</t>
  </si>
  <si>
    <t xml:space="preserve"> OP031</t>
  </si>
  <si>
    <t xml:space="preserve"> PBR020</t>
  </si>
  <si>
    <t xml:space="preserve">EROGACIONES COMPLEMENTARIAS (REMANENTE HIDROCARBUROS 2016) </t>
  </si>
  <si>
    <t xml:space="preserve">EROGACIONES COMPLEMENTARIAS (REMANENTE 2016 HIDROCARBUROS DE INTERESES 2015) </t>
  </si>
  <si>
    <t xml:space="preserve">EROGACIONES COMPLEMENTARIAS (REMANENTE HIDROCARBUROS INTERESES 2016) </t>
  </si>
  <si>
    <t xml:space="preserve"> PBR044</t>
  </si>
  <si>
    <t xml:space="preserve">EROGACIONES COMPLEMENTARIAS (FONDO DE ENTIDADES Y MUNICIPIOS PRODUCTORES DE HIDROCARBUROS EN REGIONES MARITIMAS 2017) </t>
  </si>
  <si>
    <t xml:space="preserve">EROGACIONES COMPLEMENTARIAS (REMANENTE FORT. FINANCIERO INTERESES 2016) </t>
  </si>
  <si>
    <t xml:space="preserve"> OP015</t>
  </si>
  <si>
    <t xml:space="preserve"> PBR008</t>
  </si>
  <si>
    <t xml:space="preserve">EROGACIONES COMPLEMENTARIAS (FORT. FINANCIERO P/INVERSION 4)   </t>
  </si>
  <si>
    <t xml:space="preserve">EROGACIONES COMPLEMENTARIAS (REMANENTE SEDATU APORT-MUNICIPAL/VERTIENTE MEJORAMIENTO DE VIVIENDA INTERESES 2016) </t>
  </si>
  <si>
    <t xml:space="preserve"> PBR031</t>
  </si>
  <si>
    <t xml:space="preserve">EROGACIONES COMPLEMENTARIAS (REMANENTE SEDATU APORT-MUNICIPAL/VERTIENTE ESPACIOS PUBLICOS INTERESES 2016) </t>
  </si>
  <si>
    <t xml:space="preserve"> PBR032</t>
  </si>
  <si>
    <t xml:space="preserve">EROGACIONES COMPLEMENTARIAS (REMANENTE PROGRAMA DE INFRAESTRUCTURA APORT-MUNICIPAL/VERTIENTE ESPACIOS PUBLICOS 2016) </t>
  </si>
  <si>
    <t xml:space="preserve"> AD001</t>
  </si>
  <si>
    <t xml:space="preserve"> GO045</t>
  </si>
  <si>
    <t xml:space="preserve"> PBR007</t>
  </si>
  <si>
    <t xml:space="preserve">EROGACIONES COMPLEMENTARIAS (FORTASEG 2017) </t>
  </si>
  <si>
    <t>FEDERAL</t>
  </si>
  <si>
    <t>IS143</t>
  </si>
  <si>
    <t xml:space="preserve">SUMINISTRO DE COMBUSTIBLE EN DIVERSOS TRABAJOS DE RECOLECCION DE BASURA Y RASTREO DE CAMINOS DE TERRACERIA (SERNAPAM) </t>
  </si>
  <si>
    <t>PBR046</t>
  </si>
  <si>
    <t>AD009</t>
  </si>
  <si>
    <t>AD010</t>
  </si>
  <si>
    <t>AD011</t>
  </si>
  <si>
    <t>AD012</t>
  </si>
  <si>
    <t>AD013</t>
  </si>
  <si>
    <t>AD014</t>
  </si>
  <si>
    <t>AD015</t>
  </si>
  <si>
    <t xml:space="preserve">AD009 ADQUISICION DE ARMAS CORTAS Y LARGAS
 </t>
  </si>
  <si>
    <t xml:space="preserve">AD010 ADQUISICION DE VEHICULOS Y EQUIPOS TERRESTRES (PICK UP DOBLE CABINA)
 </t>
  </si>
  <si>
    <t xml:space="preserve">AD011 ADQUISICION DE VEHICULOS Y EQUIPOS TERRESTRES
(MOTOCICLETA)
 </t>
  </si>
  <si>
    <t xml:space="preserve">AD012 ADQUISICION DE VEHICULOS Y EQUIPOS TERRESTRES
(SEDAN)
 </t>
  </si>
  <si>
    <t xml:space="preserve">AD013 ADQUISICION DE EQUIPO DE COMUNICACIÓN TERMINAL DIGITAL MOVIL (RADIO)
 </t>
  </si>
  <si>
    <t xml:space="preserve">AD014 ADQUISICION DE BATERIA PARA TERMINAL DIGITAL PORTATIL (RADIO
PORTATIL)
 </t>
  </si>
  <si>
    <t xml:space="preserve">AD015 ADQUISICION DE KIT DE ILUMINACION
CONTINUA
</t>
  </si>
  <si>
    <t>GO053</t>
  </si>
  <si>
    <t xml:space="preserve">GO053 COPARTICIPACION DE GASTOS DE OPERACIÓN DE FORTASEG 2017
 </t>
  </si>
  <si>
    <t>GO054</t>
  </si>
  <si>
    <t>GO055</t>
  </si>
  <si>
    <t>GO056</t>
  </si>
  <si>
    <t>GO057</t>
  </si>
  <si>
    <t>GO058</t>
  </si>
  <si>
    <t>GO059</t>
  </si>
  <si>
    <t>GO060</t>
  </si>
  <si>
    <t>GO061</t>
  </si>
  <si>
    <t>GO062</t>
  </si>
  <si>
    <t>GO063</t>
  </si>
  <si>
    <t>GO065</t>
  </si>
  <si>
    <t>GO064</t>
  </si>
  <si>
    <t>GO066</t>
  </si>
  <si>
    <t>GO067</t>
  </si>
  <si>
    <t>GO068</t>
  </si>
  <si>
    <t>GO070</t>
  </si>
  <si>
    <t xml:space="preserve">GO070 COPARTICIPACION DE REESTRUCTURACION Y HOMOLOGACION SALARIAL DE LOS ELEMENTOS POLICIALES 2017
</t>
  </si>
  <si>
    <t xml:space="preserve">GO068 EQUIPAMIENTO DE CHALECOS BALISTICOS MINIMO NIVEL III-A, CON DOS PLACAS BALISTICAS PARA ESCALAR A NIVEL
IV
</t>
  </si>
  <si>
    <t xml:space="preserve">GO067 EQUIPAMIENTO DEL PERSONAL POLICIAL (VESTUARIOS Y
UNIFORMES)
 </t>
  </si>
  <si>
    <t xml:space="preserve">GO066 EVALUACION DEL
DESEMPEÑO
 </t>
  </si>
  <si>
    <t xml:space="preserve">GO065 EVALUACION DE COMPETENCIAS
BASICAS
 </t>
  </si>
  <si>
    <t xml:space="preserve">GO064 TALLER : FUNCION POLICIAL Y SU EFICACIA EN LOS PRIMEROS ACTOS DE INVESTIGACION
(IPH)(2)
</t>
  </si>
  <si>
    <t xml:space="preserve">GO063 TALLER: LA ACTUACION DEL POLICIA EN JUICIO ORAL
(JURIDICOS/MANDOS)
 </t>
  </si>
  <si>
    <t xml:space="preserve">GO062 SERVICIOS DE CAPACITACION DE DIPLOMADO PARA MANDOS
 </t>
  </si>
  <si>
    <t xml:space="preserve">GO061 SERVICIOS DE CAPACITACION DE COMPETENCIAS DE LA FUNCION
POLICIAL
 </t>
  </si>
  <si>
    <t xml:space="preserve">GO060 SERVICIOS DE CAPACITACION DE FORMACION INICIAL (ELEMENTOS EN
ACTIVOS)
</t>
  </si>
  <si>
    <t xml:space="preserve">GO059 BECAS PARA ASPIRANTES A POLICIA
MUNICIPAL
 </t>
  </si>
  <si>
    <t xml:space="preserve">GO058 SERVICIOS DE CAPACITACION DE FORMACION INICIAL
(ASPIRANTES)
 </t>
  </si>
  <si>
    <t xml:space="preserve">GO057 DIFUSION INTERNA
(REGLAMENTO)
 </t>
  </si>
  <si>
    <t xml:space="preserve">GO056 EVALUACIONES AL PERSONAL DE NUEVO INGRESO
</t>
  </si>
  <si>
    <t xml:space="preserve">GO055 EVALUACIONES DE PERMANENCIA AL PERSONAL DE CONFIANZA Y PERSONAL POLICIAL
 </t>
  </si>
  <si>
    <t>GO054 PREVENCION SOCIAL DE VIOLENCIA
ESCOLAR</t>
  </si>
  <si>
    <t>PBR051</t>
  </si>
  <si>
    <t xml:space="preserve">PBR051 EROGACIONES COMPLEMENTARIAS (FORTASEG APORTACION FEDERAL INTERESES 2017)
 </t>
  </si>
  <si>
    <t>OP111</t>
  </si>
  <si>
    <t xml:space="preserve">AMPLIACION DEL SISTEMA DE AGUA POTABLE DE LA VILLA EL TRIUNFO (CONSTRUCCION DE DOS TANQUES ELEVADOS DE 100 M3 CADA UNO PARA EL ABASTO Y DISTRIBUCION DE AGUA POTABLE), MUNICIPIO DE BALANCAN, TABASCO
TERMINACION
 </t>
  </si>
  <si>
    <t>VI  EL TRIUNFO</t>
  </si>
  <si>
    <t>PROAGUA APARTADO URBANO (APAUR) NUEVO</t>
  </si>
  <si>
    <t>OP102</t>
  </si>
  <si>
    <t>OP103</t>
  </si>
  <si>
    <t>OP104</t>
  </si>
  <si>
    <t>OP101</t>
  </si>
  <si>
    <t>OP098/SD940</t>
  </si>
  <si>
    <t>CONSTRUCCION DE DRENAJE SANITARIO EN EL POB. MULTE DE EL MUNICIPIO DE BALANCAN TABASCO 60% FISE PO,MULTÉ</t>
  </si>
  <si>
    <t>POB. MULTE</t>
  </si>
  <si>
    <t>FIII FONDO DE APORTACIONES PARA LA INFRAESTRUCTURA SOCIAL ESTATAL (FISE) NUEVO</t>
  </si>
  <si>
    <t>C. ALFONSO DE LA CRUZ GARCIA</t>
  </si>
  <si>
    <t xml:space="preserve">EROGACIONES COMPLEMENTARIAS (FDO. ENT. Y MPIOS. PROD. DE HIDROCARBUROS INTERESES 2017)
</t>
  </si>
  <si>
    <t>servicio de Alumbrado Público</t>
  </si>
  <si>
    <t>OP072</t>
  </si>
  <si>
    <t>SUMINISTRO Y COLOCACION DE LUMINARIAS (AV. CARLOS A. MADRAZO)</t>
  </si>
  <si>
    <t>11/08/2017</t>
  </si>
  <si>
    <t>19/04/2017</t>
  </si>
  <si>
    <t>25/04/2017</t>
  </si>
  <si>
    <t>26/04/2017</t>
  </si>
  <si>
    <t>02/05/2017</t>
  </si>
  <si>
    <t>ABELARDO AGUILERA PEREZ</t>
  </si>
  <si>
    <t>12/06/2017</t>
  </si>
  <si>
    <t>25/05/2017</t>
  </si>
  <si>
    <t>OP073</t>
  </si>
  <si>
    <t>CONSTRUCCION DE LETRINA CON FOSA SEPTICA</t>
  </si>
  <si>
    <t>11/07/2017</t>
  </si>
  <si>
    <t>OP074</t>
  </si>
  <si>
    <t>OP075</t>
  </si>
  <si>
    <t>OP076</t>
  </si>
  <si>
    <t>OP077</t>
  </si>
  <si>
    <t>OP078</t>
  </si>
  <si>
    <t>OP079</t>
  </si>
  <si>
    <t>OP080</t>
  </si>
  <si>
    <t>OP081</t>
  </si>
  <si>
    <t>OP082</t>
  </si>
  <si>
    <t>OP083</t>
  </si>
  <si>
    <t>CONSTRUCCION DE FOSAS SEPTICAS</t>
  </si>
  <si>
    <t>OP084</t>
  </si>
  <si>
    <t>OP085</t>
  </si>
  <si>
    <t>OP086</t>
  </si>
  <si>
    <t>OP087</t>
  </si>
  <si>
    <t>OP088</t>
  </si>
  <si>
    <t>OP089</t>
  </si>
  <si>
    <t>CONSTRUCCION DE COMEDOR ESCOLAR EN ESC. PREESCOLAR GENERAL FRANCISCO GONZALEZ BOCANEGRA CON CLAVE 27DJN1288M</t>
  </si>
  <si>
    <t>12/05/2017</t>
  </si>
  <si>
    <t>CONSTRUCCION DE COMEDOR ESCOLAR EN ESC. PRIMARIA GENERAL LUGARDA RAMIREZ CON CLAVE 27DPR1529K</t>
  </si>
  <si>
    <t>CONSTRUCTORA CYMTAB S.A DE C.V.</t>
  </si>
  <si>
    <t>21/05/2017</t>
  </si>
  <si>
    <t>CONSTRUCCION DE COMEDOR ESCOLAR EN ESC. PREESCOLAR GENERAL FANNY BOLIVAR SANSORES CON CLAVE 27DJN0717G</t>
  </si>
  <si>
    <t>22/06/2017</t>
  </si>
  <si>
    <t>CONSTRUCCION DE BARDA FRONTAL DE ESC. PRIMARIA GENERAL GUADALUPE VICTORIA CON CLAVE 27DPR1540G</t>
  </si>
  <si>
    <t>16/05/2017</t>
  </si>
  <si>
    <t>16/06/2017</t>
  </si>
  <si>
    <t>CONSTRUCCION DE BARDA FRONTAL DE ESC. TELEBACHILLERATO No. 1 CLAVE 27ETH0001H</t>
  </si>
  <si>
    <t>OP065</t>
  </si>
  <si>
    <t>CONSTRUCCION DE COMEDOR ESCOLAR EN ESCUELA TELESECUNDARIA JOSE MARIA PINO SUAREZ CON CLAVE 27ETV0253E</t>
  </si>
  <si>
    <t>05/07/2017</t>
  </si>
  <si>
    <t>OP066</t>
  </si>
  <si>
    <t>CONSTRUCCION DE COMEDOR ESCOLAR EN ESCUELA PRIMARIA GENERAL IGNACIO MANUEL ALTAMIRANO CON CLAVE 27EPR1122V</t>
  </si>
  <si>
    <t>OP067</t>
  </si>
  <si>
    <t>CONSTRUCCION DE COMEDOR ESCOLAR EN ESCUELA PREESCOLAR GENERAL ESTEFANIA CASTAÑEDA CON CLAVE 27EJN01140</t>
  </si>
  <si>
    <t>OP090</t>
  </si>
  <si>
    <t>CONSTRUCCION DE COMEDOR ESCOLAR EN ESCUELA PRIMARIA GENERAL REVOLUCION MEXICANA CON CLAVE 27DPR1537T</t>
  </si>
  <si>
    <t>13/07/2017</t>
  </si>
  <si>
    <t>OP091</t>
  </si>
  <si>
    <t>CONSTRUCCION DE COMEDOR ESCOLAR EN ESCUELA PRIMARIA GENERAL ROGERIO ROMERO OLIVE CON CLAVE 27DPR1037Y</t>
  </si>
  <si>
    <t>26/06/2017</t>
  </si>
  <si>
    <t>OP092</t>
  </si>
  <si>
    <t>CONSTRUCCION DE COMEDOR ESCOLAR EN ESCUELA PRIMARIA GENERAL MIGUEL HIDALGO Y COSTILLA CON CLAVE 27DPR1536U</t>
  </si>
  <si>
    <t>OP093</t>
  </si>
  <si>
    <t>CONSTRUCCION DE COMEDOR ESCOLAR EN ESCUELA PREESCOLAR GENERAL ERNESTO VALENZUELA ZETINA CON CLAVE 27DJN0183L</t>
  </si>
  <si>
    <t>OP094</t>
  </si>
  <si>
    <t>CONSTRUCCION DE COMEDOR ESCOLAR EN ESCUELA PRIMARIA GENERAL BENITO JUAREZ GARCIA CON CLAVE 27DPR1114M</t>
  </si>
  <si>
    <t>14/07/2017</t>
  </si>
  <si>
    <t>OP095</t>
  </si>
  <si>
    <t>RICARDO RIVERA DE DIOS</t>
  </si>
  <si>
    <t>18/05/2017</t>
  </si>
  <si>
    <t>JESUS HERNANDEZ CARDENAS</t>
  </si>
  <si>
    <t>23/04/2017</t>
  </si>
  <si>
    <t>OP096</t>
  </si>
  <si>
    <t>AMPLIACION DE RED DE AGUA POTABLE EN LA COL. LA COLMENA</t>
  </si>
  <si>
    <t>OP114</t>
  </si>
  <si>
    <t>AMPLIACION DE LA RED DE AGUA POTABLE EN EL EJIDO PAN DURO</t>
  </si>
  <si>
    <t>29/09/2017</t>
  </si>
  <si>
    <t>09/05/2017</t>
  </si>
  <si>
    <t>JESUS ANTONIO CORDOVA JIMENEZ</t>
  </si>
  <si>
    <t>20/04/2017</t>
  </si>
  <si>
    <t>03/07/2017</t>
  </si>
  <si>
    <t>19/05/2017</t>
  </si>
  <si>
    <t>OP097</t>
  </si>
  <si>
    <t>AMPLIACION DE DRENAJE SANITARIO EN LA COL. LA COLMENA</t>
  </si>
  <si>
    <t>CONSTRUCCION DE DRENAJE SANITARIO EN EL POB. MULTE DE EL MUNICIPIO DE BALANCAN TABASCO 60% FISE</t>
  </si>
  <si>
    <t>04/07/2017</t>
  </si>
  <si>
    <t>17/12/2017</t>
  </si>
  <si>
    <t>OP099</t>
  </si>
  <si>
    <t>CONSTRUCCION DE DRENAJE SANITARIO EN EL POB. MULTE DE EL MUNICIPIO DE BALANCAN TABASCO 40% FISM</t>
  </si>
  <si>
    <t>OP068</t>
  </si>
  <si>
    <t>AMPLIACION DE RED DE DISTRIBUCION ELECTRICA EN MEDIA Y BAJA TENSION</t>
  </si>
  <si>
    <t>20/07/2017</t>
  </si>
  <si>
    <t>OP069</t>
  </si>
  <si>
    <t>EQUIPAMIENTO ELECTRICO PARA OPERACION DE BOMBA DE 2 H.P. PARA EL SISTEMA DE AGUA POTABLE</t>
  </si>
  <si>
    <t>OP070</t>
  </si>
  <si>
    <t>OP071</t>
  </si>
  <si>
    <t>OP113</t>
  </si>
  <si>
    <t>07/04/2017</t>
  </si>
  <si>
    <t>03/05/2017</t>
  </si>
  <si>
    <t>OP100</t>
  </si>
  <si>
    <t>AMPLIACION GUARNICIONES Y BANQUETAS CALLE EL MICAL (REMANENTE 2016)</t>
  </si>
  <si>
    <t>01/09/2017</t>
  </si>
  <si>
    <t>CONSTRUCCION DE PAVIMENTO HIDRAULICO EN EL PERIFERICO DE LA CD, BALANCAN</t>
  </si>
  <si>
    <t>CONSTRUCCION DE PAVIMENTO HIDRAULICO EN LA CERRADA DE LIBERTAD</t>
  </si>
  <si>
    <t>29/06/2017</t>
  </si>
  <si>
    <t>CONSTRUCCION DE PAVIMENTO HIDRAULICO, GUARNICIONES Y BANQUETAS, ALUMBRADO PUBLICO, EN EL EJ. EL DESTINO</t>
  </si>
  <si>
    <t>07/06/2017</t>
  </si>
  <si>
    <t>OP105</t>
  </si>
  <si>
    <t>REHABILITACION EN TRAMOS AISLADOS DE CAMINO SACA COSECHA (JOLOCHERO-LOMBARDO)</t>
  </si>
  <si>
    <t>07/07/2017</t>
  </si>
  <si>
    <t>OP106</t>
  </si>
  <si>
    <t>OP107</t>
  </si>
  <si>
    <t>REHABILITACION DE CAMINO SACA COSECHA (PROLONGACION PERIFERICO)</t>
  </si>
  <si>
    <t>08/07/2017</t>
  </si>
  <si>
    <t>OP108</t>
  </si>
  <si>
    <t>REHABILITACION DE CAMINO SACA COSECHA (PANTEON)</t>
  </si>
  <si>
    <t>OP109</t>
  </si>
  <si>
    <t>REHABILITACION DE CAMINO SACA COSECHA (CENOTE-RAMONAL)</t>
  </si>
  <si>
    <t>04/09/2017</t>
  </si>
  <si>
    <t>Vialidad</t>
  </si>
  <si>
    <t>OP112</t>
  </si>
  <si>
    <t>CONSTRUCCION DE PASO PEATONAL</t>
  </si>
  <si>
    <t>18/09/2017</t>
  </si>
  <si>
    <t>Infraestructura para la Vivienda</t>
  </si>
  <si>
    <t>OP115</t>
  </si>
  <si>
    <t>OP116</t>
  </si>
  <si>
    <t>OP117</t>
  </si>
  <si>
    <t>OP118</t>
  </si>
  <si>
    <t>OP119</t>
  </si>
  <si>
    <t>OP120</t>
  </si>
  <si>
    <t>OP121</t>
  </si>
  <si>
    <t>Infraestructura para la Educacion</t>
  </si>
  <si>
    <t>OP122</t>
  </si>
  <si>
    <t>OP123</t>
  </si>
  <si>
    <t>OP124</t>
  </si>
  <si>
    <t>03/10/2017</t>
  </si>
  <si>
    <t>OP125</t>
  </si>
  <si>
    <t>OP126</t>
  </si>
  <si>
    <t>07/09/2017</t>
  </si>
  <si>
    <t>06/10/2017</t>
  </si>
  <si>
    <t>OP127</t>
  </si>
  <si>
    <t>21/10/2017</t>
  </si>
  <si>
    <t>Infraestructura Recreativa</t>
  </si>
  <si>
    <t>REMODELACION Y REHABILITACION DEL PARQUE CELIA ABREU EN LA CD, BALANCAN</t>
  </si>
  <si>
    <t>RESUMEN GENERAL DEL FONDO IV PARA EL EJERCICIO 2017</t>
  </si>
  <si>
    <t>RESUMEN PRESUPUESTO AUTORIZADO Y MODIFICADO DE RECURSOS TRANSFERIDOS REMANENTE (ECONOMIAS)</t>
  </si>
  <si>
    <t>RESUMEN PRESUPUESTO AUTORIZADO Y MODIFICADO DE FORTASEG</t>
  </si>
  <si>
    <t>RESUMEN PRESUPUESTO AUTORIZADO Y MODIFICADO DE PROAGUA APARTADO URBANO (APAUR) 2017</t>
  </si>
  <si>
    <t>RESUMEN PRESUPUESTO AUTORIZADO Y MODIFICADO DE FORTALECIMIENTO FINANCIERO REMANENTE (ECONOMIAS)</t>
  </si>
  <si>
    <t xml:space="preserve">NOTA(*): INCLUYE REFRENDOS Y/O REMANENTES POR LA CANTIDAD DE $ </t>
  </si>
  <si>
    <t>RESUMEN PRESUPUESTO AUTORIZADO Y MODIFICADO DEL FONDO DE CULTURA REMANENTES (ECONOMIAS)</t>
  </si>
  <si>
    <t>RESUMEN PRESUPUESTO AUTORIZADO Y MODIFICADO DE PROYECTOS DE DESARROLLO REGIONAL 2017</t>
  </si>
  <si>
    <t>RESUMEN PRESUPUESTO AUTORIZADO Y MODIFICADO DEL FONDO PARA LAS ENTIDADES FEDERATIVAS Y MUNICIPIOS PRODUCTORES DE HIDROCARBUROS 2017</t>
  </si>
  <si>
    <t>RESUMEN PRESUPUESTO AUTORIZADO Y MODIFICADO DEL FONDO PARA EL  FORTALECIMIENTO DE LA INFRAESTRUCTURA ESTATAL Y MUNICIPAL (FORTALECE) 2017</t>
  </si>
  <si>
    <t>GO069</t>
  </si>
  <si>
    <t>GO072</t>
  </si>
  <si>
    <t>DEVOLUCION DE RECURSOS DE LAS APORTACIONES DEL PROGRAMA DE MECANIZACION (APORTACION PARTICIPACIONES 2017)</t>
  </si>
  <si>
    <t>GO073</t>
  </si>
  <si>
    <t>DEVOLUCION DE RECURSOS DE LAS APORTACIONES DEL PROGRAMA DE MECANIZACION</t>
  </si>
  <si>
    <t>26/05/2017</t>
  </si>
  <si>
    <t>02/04/2017</t>
  </si>
  <si>
    <t>FOSAS</t>
  </si>
  <si>
    <t>SUMINISTRO DE COMBUSTIBLE EN DIVERSOS TRABAJOS DE RECOLECCION DE BASURA Y RASTREO DE CAMINOS DE TERRACERIA (SERNAPAM)</t>
  </si>
  <si>
    <t>LITRO</t>
  </si>
  <si>
    <t>IS144</t>
  </si>
  <si>
    <t>SUMINISTRO DE COMBUSTIBLE PARA EL ACONDICIONAMIENTO DEL TERRENO DE LA COL. LA COLMENA</t>
  </si>
  <si>
    <t>08/05/2017</t>
  </si>
  <si>
    <t>10/07/2017</t>
  </si>
  <si>
    <t>IS145</t>
  </si>
  <si>
    <t>SUMINISTRO DE COMBUSTIBLE QUE SERA UTILIZADO EN LOS VEHICULOS DE APOYO DE LA JUNTA ESTATAL DE CAMINOS</t>
  </si>
  <si>
    <t>EQUIPO</t>
  </si>
  <si>
    <t>05/04/2017</t>
  </si>
  <si>
    <t>EQUIPAMIENTO</t>
  </si>
  <si>
    <t>GO071</t>
  </si>
  <si>
    <t>K010</t>
  </si>
  <si>
    <t>OP110</t>
  </si>
  <si>
    <t>REMODELACION DE OFICINA EN ATENCION A LA MUJER</t>
  </si>
  <si>
    <t>REMODELACION</t>
  </si>
  <si>
    <t>K022</t>
  </si>
  <si>
    <t>AD016</t>
  </si>
  <si>
    <t>AD017</t>
  </si>
  <si>
    <t>AD018</t>
  </si>
  <si>
    <t>AD019</t>
  </si>
  <si>
    <t>AD020</t>
  </si>
  <si>
    <t>AD021</t>
  </si>
  <si>
    <t>AD022</t>
  </si>
  <si>
    <t>AD023</t>
  </si>
  <si>
    <t>AD024</t>
  </si>
  <si>
    <t>K034</t>
  </si>
  <si>
    <t>K036</t>
  </si>
  <si>
    <t>GO074</t>
  </si>
  <si>
    <t>06/04/2017</t>
  </si>
  <si>
    <t>APOYOS SOCIALES PARA CONTIGENCIA POR FENOMENOS NATURALES</t>
  </si>
  <si>
    <t>PBR006</t>
  </si>
  <si>
    <t>JUEGO</t>
  </si>
  <si>
    <t>ELEMENTOS</t>
  </si>
  <si>
    <t>ACREDITACION</t>
  </si>
  <si>
    <t>BECAS</t>
  </si>
  <si>
    <t>EVALUACION</t>
  </si>
  <si>
    <t>1.- TOTAL DE RECURSOS PARA EL EJERCICIO:</t>
  </si>
  <si>
    <t>CAPITULO</t>
  </si>
  <si>
    <t>5-6'</t>
  </si>
  <si>
    <t>6-7'</t>
  </si>
  <si>
    <t>7-8'</t>
  </si>
  <si>
    <t>5-8'</t>
  </si>
  <si>
    <t>POR COMPROMETER</t>
  </si>
  <si>
    <t>INGESTION ECO.</t>
  </si>
  <si>
    <t>ADEPAR ECO.</t>
  </si>
  <si>
    <t>ISR ECO.</t>
  </si>
  <si>
    <t>PAR ECO.</t>
  </si>
  <si>
    <t>FIV ECO.</t>
  </si>
  <si>
    <t>TOTAL DE GASTO DE CAPITAL</t>
  </si>
  <si>
    <t>TOTAL DE DEUDA PÚBLICA</t>
  </si>
  <si>
    <t>6.- CONVENIOS SIN APORTACION MUNICIPAL</t>
  </si>
  <si>
    <t>FORTASEG REF.</t>
  </si>
  <si>
    <t>APAUR</t>
  </si>
  <si>
    <t>APAUR ECO.</t>
  </si>
  <si>
    <t>FFIN ECO.</t>
  </si>
  <si>
    <t>FISE ECO.</t>
  </si>
  <si>
    <t>FONCU ECO.</t>
  </si>
  <si>
    <t>FORTA REF.</t>
  </si>
  <si>
    <t>FORTASEG ECO.</t>
  </si>
  <si>
    <t>HID</t>
  </si>
  <si>
    <t>HID ECO.</t>
  </si>
  <si>
    <t>PINFRA ECO.</t>
  </si>
  <si>
    <t>RTRANSF ECO.</t>
  </si>
  <si>
    <t>DEUDA PUBLICA</t>
  </si>
  <si>
    <t>TOTAL DE CONVENIOS SIN APORTACION MUNICIPAL</t>
  </si>
  <si>
    <t>7.- INVERSIONES FINANCIERAS Y OTRAS PROVISIONES</t>
  </si>
  <si>
    <t>TOTAL INVERSIONES FINANCIERAS Y OTRAS PROVISIONES</t>
  </si>
  <si>
    <t>PROCEDENCIA: PARTICIPACIONES FEDERALES, RECURSOS PROPIOS, FONDOS III Y IV, CONVENIOS (TODOS)</t>
  </si>
  <si>
    <t>RESUMEN DE PROGRAMAS PRESUPUESTARIOS DEL GASTO PUBLICO MUNICIPAL EJERCICIO FISCAL DE 2017</t>
  </si>
  <si>
    <t>U.A.</t>
  </si>
  <si>
    <t>CLAVE DEL PROGRAMA PPTARIO</t>
  </si>
  <si>
    <t>PROYECTO/ COMPONENTE</t>
  </si>
  <si>
    <t>UNIDAD DE MEDIDA</t>
  </si>
  <si>
    <t>FUENTE DEL RECURSO</t>
  </si>
  <si>
    <t>ASIGNACION ANUAL, REFRENDO O ECONOMIAS</t>
  </si>
  <si>
    <t>POBLACION BENEFICIADA</t>
  </si>
  <si>
    <t>PRESUPUESTO APROBADO</t>
  </si>
  <si>
    <t>MODIFICADO  AL PERIODO</t>
  </si>
  <si>
    <t>COMPROMETIDO AL PERIODO</t>
  </si>
  <si>
    <t>EJERCIDO AL AL PERIODO</t>
  </si>
  <si>
    <t>PAGADO AL PERIODO</t>
  </si>
  <si>
    <t>FINANC. DEVENG/ MODIF*100</t>
  </si>
  <si>
    <t>E001.- Servicio de Agua Potable</t>
  </si>
  <si>
    <t xml:space="preserve">APORTACION PARA PAGO DE ADEUDO DE ENERGIA ELECTRICA AL SISTEMA DE AGUA Y SANEAMIENTO (SASMUB) </t>
  </si>
  <si>
    <t>270010001</t>
  </si>
  <si>
    <t>1.00</t>
  </si>
  <si>
    <t>INGESTION Nuevo</t>
  </si>
  <si>
    <t>13030.00 PERSONAS</t>
  </si>
  <si>
    <t xml:space="preserve">TOTAL DEL PROGRAMA PRESUPUESTARIO </t>
  </si>
  <si>
    <t>E002.- Servicio de Drenaje y Alcantarillado</t>
  </si>
  <si>
    <t>270010074</t>
  </si>
  <si>
    <t>EL TRIUNFO,VI</t>
  </si>
  <si>
    <t>PAR Nuevo</t>
  </si>
  <si>
    <t>5627.00 PERSONAS</t>
  </si>
  <si>
    <t>E008.- Atención a la Demanda Social Educativa</t>
  </si>
  <si>
    <t>E017.- Readaptación social</t>
  </si>
  <si>
    <t>0.00</t>
  </si>
  <si>
    <t>RTRANSF Nuevo</t>
  </si>
  <si>
    <t>3000.00 PERSONAS</t>
  </si>
  <si>
    <t>E019.- Vigilancia del Tránsito</t>
  </si>
  <si>
    <t>11093.00 PERSONAS</t>
  </si>
  <si>
    <t>ISR Nuevo</t>
  </si>
  <si>
    <t>E029.- Protección Civil</t>
  </si>
  <si>
    <t>INGESTION Economias</t>
  </si>
  <si>
    <t>E46.- Salvaguarda de la Integridad Física y Patrimonial de los Habitantes</t>
  </si>
  <si>
    <t>FIV Nuevo</t>
  </si>
  <si>
    <t xml:space="preserve">COPARTICIPACIÓN PARA LA REESTRUCTURACION Y HOMOLOGACION SALARIAL DE LOS ELEMENTOS POLICIAL 2017 </t>
  </si>
  <si>
    <t>CANCELADO</t>
  </si>
  <si>
    <t xml:space="preserve">COPARTICIPACION DE GASTOS DE OPERACIÓN DE FORTASEG 2017 </t>
  </si>
  <si>
    <t>FORTASEG Nuevo</t>
  </si>
  <si>
    <t>1.00 PERSONAS</t>
  </si>
  <si>
    <t xml:space="preserve">APORTACION MUNICIPAL SEGÚN CONVENIO (FORTASEG) PARA LA REESTRUCTURACON Y HOMOLOGACION SALARIAL DE LOS ELEMENTOS POLICIALES Y GASTOS DE OPERACIÓN </t>
  </si>
  <si>
    <t>193.00 PERSONAS</t>
  </si>
  <si>
    <t>200.00 PERSONAS</t>
  </si>
  <si>
    <t>E47.- Registro e Identificación de Población</t>
  </si>
  <si>
    <t>E48.- Recolección, Traslado y Disposición Final de Residuos Sólidos</t>
  </si>
  <si>
    <t>5620.00 PERSONAS</t>
  </si>
  <si>
    <t>E49.- Mantenimiento y Limpieza a vialidades y Espacios Públicos</t>
  </si>
  <si>
    <t>1867.00</t>
  </si>
  <si>
    <t>19406.80</t>
  </si>
  <si>
    <t>36000.00</t>
  </si>
  <si>
    <t>1650.00</t>
  </si>
  <si>
    <t>5.00</t>
  </si>
  <si>
    <t>E50.- servicio de Alumbrado Público</t>
  </si>
  <si>
    <t>71.00</t>
  </si>
  <si>
    <t>FIII Nuevo</t>
  </si>
  <si>
    <t>270010004</t>
  </si>
  <si>
    <t>EL ÁGUILA,PO</t>
  </si>
  <si>
    <t>41.00</t>
  </si>
  <si>
    <t>712.00 PERSONAS</t>
  </si>
  <si>
    <t>270010044</t>
  </si>
  <si>
    <t>MACTÚN,PO</t>
  </si>
  <si>
    <t>93.00</t>
  </si>
  <si>
    <t>1195.00 PERSONAS</t>
  </si>
  <si>
    <t>270010023</t>
  </si>
  <si>
    <t>QUETZALCÓATL (CUATRO POBLADOS),VI</t>
  </si>
  <si>
    <t>106.00</t>
  </si>
  <si>
    <t>2445.00 PERSONAS</t>
  </si>
  <si>
    <t>270010097</t>
  </si>
  <si>
    <t>GRAL. LUIS FELIPE DOMÍNGUEZ SUÁREZ , (ARENAL),PO</t>
  </si>
  <si>
    <t>1038.00 PERSONAS</t>
  </si>
  <si>
    <t>270010033</t>
  </si>
  <si>
    <t>LA HULERÍA,CO</t>
  </si>
  <si>
    <t>46.00</t>
  </si>
  <si>
    <t>1041.00 PERSONAS</t>
  </si>
  <si>
    <t>270010049</t>
  </si>
  <si>
    <t>NETZAHUALCÓYOTL (SANTA ANA),PO</t>
  </si>
  <si>
    <t>56.00</t>
  </si>
  <si>
    <t>270010047</t>
  </si>
  <si>
    <t>MULTÉ,PO</t>
  </si>
  <si>
    <t>91.00</t>
  </si>
  <si>
    <t>1615.00 PERSONAS</t>
  </si>
  <si>
    <t>270010005</t>
  </si>
  <si>
    <t>APATZINGÁN,EJ</t>
  </si>
  <si>
    <t>36.00</t>
  </si>
  <si>
    <t>968.00 PERSONAS</t>
  </si>
  <si>
    <t>270010014</t>
  </si>
  <si>
    <t>CAP. FELIPE CASTELLANOS DÍAZ (SAN PEDRO),PO</t>
  </si>
  <si>
    <t>42.00</t>
  </si>
  <si>
    <t>1922.00 PERSONAS</t>
  </si>
  <si>
    <t>270010056</t>
  </si>
  <si>
    <t>MISSICAB (LA PITA),EJ</t>
  </si>
  <si>
    <t>50.00</t>
  </si>
  <si>
    <t>873.00 PERSONAS</t>
  </si>
  <si>
    <t>33.00</t>
  </si>
  <si>
    <t>HID Nuevo</t>
  </si>
  <si>
    <t>E52.- Servicios a Panteones</t>
  </si>
  <si>
    <t>E53.- Servicios a Rastros</t>
  </si>
  <si>
    <t>F001.- Desarrollo Agrícola</t>
  </si>
  <si>
    <t>5.00 PERSONAS</t>
  </si>
  <si>
    <t>21.00</t>
  </si>
  <si>
    <t>15.00 PRODUCTORES</t>
  </si>
  <si>
    <t>15.00</t>
  </si>
  <si>
    <t>270010323</t>
  </si>
  <si>
    <t>FRENTE ÚNICO,EJ</t>
  </si>
  <si>
    <t>270010090</t>
  </si>
  <si>
    <t>SAN JOAQUÍN 1 RA. SECCIÓN,RA</t>
  </si>
  <si>
    <t>10.00</t>
  </si>
  <si>
    <t>5.00 PRODUCTORES</t>
  </si>
  <si>
    <t>270010031</t>
  </si>
  <si>
    <t>LAS TARIMAS (EMILIANO ZAPATA),EJ</t>
  </si>
  <si>
    <t>270010095</t>
  </si>
  <si>
    <t>LAS TARIMAS,RA</t>
  </si>
  <si>
    <t>200.00</t>
  </si>
  <si>
    <t>270010089</t>
  </si>
  <si>
    <t>ZACATECAS,RA</t>
  </si>
  <si>
    <t>270010119</t>
  </si>
  <si>
    <t>ADOLFO LÓPEZ MATEOS,EJ</t>
  </si>
  <si>
    <t>270010207</t>
  </si>
  <si>
    <t>SANTA CRUZ,RA</t>
  </si>
  <si>
    <t>270010752</t>
  </si>
  <si>
    <t>VISTA HERMOSA,RA</t>
  </si>
  <si>
    <t>270010046</t>
  </si>
  <si>
    <t>MISSICAB,RA</t>
  </si>
  <si>
    <t>30.00</t>
  </si>
  <si>
    <t>270010076</t>
  </si>
  <si>
    <t>VICENTE GUERRERO,EJ</t>
  </si>
  <si>
    <t>63.00</t>
  </si>
  <si>
    <t>270010723</t>
  </si>
  <si>
    <t>MIGUEL HIDALGO 2 DA. SECCIÓN,EJ</t>
  </si>
  <si>
    <t>19.00</t>
  </si>
  <si>
    <t>270010351</t>
  </si>
  <si>
    <t>JOSÉ NARCISO ROVIROSA,EJ</t>
  </si>
  <si>
    <t>14.00</t>
  </si>
  <si>
    <t>16.00</t>
  </si>
  <si>
    <t>12.00</t>
  </si>
  <si>
    <t>20.00</t>
  </si>
  <si>
    <t>270010137</t>
  </si>
  <si>
    <t>BUENAVISTA,RA</t>
  </si>
  <si>
    <t>270010010</t>
  </si>
  <si>
    <t>BAJO NETZAHUALCÓYOTL,RA</t>
  </si>
  <si>
    <t>11.00</t>
  </si>
  <si>
    <t>13.00</t>
  </si>
  <si>
    <t>9.00</t>
  </si>
  <si>
    <t>270010024</t>
  </si>
  <si>
    <t>LA CUCHILLA,CO</t>
  </si>
  <si>
    <t>39.00</t>
  </si>
  <si>
    <t>270010252</t>
  </si>
  <si>
    <t>REFORMA (PROVINCIA),EJ</t>
  </si>
  <si>
    <t>270010203</t>
  </si>
  <si>
    <t>EL LIMÓN,EJ</t>
  </si>
  <si>
    <t>29.00</t>
  </si>
  <si>
    <t>100.00</t>
  </si>
  <si>
    <t>270010472</t>
  </si>
  <si>
    <t>CIBAL DE LA GLORIA,RA</t>
  </si>
  <si>
    <t>31.00</t>
  </si>
  <si>
    <t>270010054</t>
  </si>
  <si>
    <t>PARAÍSO (EL TINTO),EJ</t>
  </si>
  <si>
    <t>270010473</t>
  </si>
  <si>
    <t>ASUNCIÓN,RA</t>
  </si>
  <si>
    <t>270010061</t>
  </si>
  <si>
    <t>LA REVANCHA,RA</t>
  </si>
  <si>
    <t>270010079</t>
  </si>
  <si>
    <t>EL MICAL,RA</t>
  </si>
  <si>
    <t>270010016</t>
  </si>
  <si>
    <t>LIC. CARLOS A. MADRAZO BECERRA,EJ</t>
  </si>
  <si>
    <t>270010810</t>
  </si>
  <si>
    <t>EL NUEVO BARÍ,EJ</t>
  </si>
  <si>
    <t>270010069</t>
  </si>
  <si>
    <t>EL CIBALITO,RA</t>
  </si>
  <si>
    <t>270010088</t>
  </si>
  <si>
    <t>OTATAL,RA</t>
  </si>
  <si>
    <t>6.00</t>
  </si>
  <si>
    <t>270010474</t>
  </si>
  <si>
    <t>ULTIMO ESFUERZO ,EJ</t>
  </si>
  <si>
    <t>270010134</t>
  </si>
  <si>
    <t>BILIN ,EJ</t>
  </si>
  <si>
    <t>270010709</t>
  </si>
  <si>
    <t>CAUDILLOS DEL SUR,EJ</t>
  </si>
  <si>
    <t>22.00</t>
  </si>
  <si>
    <t>270010050</t>
  </si>
  <si>
    <t>NICOLÁS BRAVO (SAN NICOLÁS),EJ</t>
  </si>
  <si>
    <t>F002.- Desarrollo Pecuario</t>
  </si>
  <si>
    <t>270010604</t>
  </si>
  <si>
    <t>EMILIANO ZAPATA SALAZAR,EJ</t>
  </si>
  <si>
    <t>7000.00</t>
  </si>
  <si>
    <t>7000.00 PRODUCTORES</t>
  </si>
  <si>
    <t>F008.- Apoyo Turístico</t>
  </si>
  <si>
    <t>F015.- Apoyo a la Vivienda</t>
  </si>
  <si>
    <t>5100.00</t>
  </si>
  <si>
    <t>510.00 PERSONAS</t>
  </si>
  <si>
    <t>270010415</t>
  </si>
  <si>
    <t>FRANCISCO VILLA,EJ</t>
  </si>
  <si>
    <t>210.00</t>
  </si>
  <si>
    <t>10.00 FAMILIAS</t>
  </si>
  <si>
    <t>65.00</t>
  </si>
  <si>
    <t>3.00 FAMILIAS</t>
  </si>
  <si>
    <t>140.00</t>
  </si>
  <si>
    <t>5.00 FAMILIAS</t>
  </si>
  <si>
    <t>270010065</t>
  </si>
  <si>
    <t>MIGUEL HIDALGO SACAOLAS,EJ</t>
  </si>
  <si>
    <t>40.00</t>
  </si>
  <si>
    <t>2.00 FAMILIAS</t>
  </si>
  <si>
    <t>22.00 FAMILIAS</t>
  </si>
  <si>
    <t>4.00</t>
  </si>
  <si>
    <t>4.00 FAMILIAS</t>
  </si>
  <si>
    <t>3.00</t>
  </si>
  <si>
    <t>7.00</t>
  </si>
  <si>
    <t>7.00 FAMILIAS</t>
  </si>
  <si>
    <t>6.00 FAMILIAS</t>
  </si>
  <si>
    <t>9.00 FAMILIAS</t>
  </si>
  <si>
    <t>270010011</t>
  </si>
  <si>
    <t>EL BARÍ,RA</t>
  </si>
  <si>
    <t>126.00</t>
  </si>
  <si>
    <t>3.00 ESTUDIANTES</t>
  </si>
  <si>
    <t>186.25</t>
  </si>
  <si>
    <t>76.97</t>
  </si>
  <si>
    <t>86.68</t>
  </si>
  <si>
    <t>103.38</t>
  </si>
  <si>
    <t>138.93</t>
  </si>
  <si>
    <t>234.08</t>
  </si>
  <si>
    <t>61.93</t>
  </si>
  <si>
    <t>158.11</t>
  </si>
  <si>
    <t>217.20</t>
  </si>
  <si>
    <t>15.00 FAMILIAS</t>
  </si>
  <si>
    <t>270010680</t>
  </si>
  <si>
    <t>AGRICULTORES DEL NORTE 2 DA. SECCIÓN,EJ</t>
  </si>
  <si>
    <t>270010058</t>
  </si>
  <si>
    <t>ADOLFO LÓPEZ MATEOS,RA</t>
  </si>
  <si>
    <t>2.00</t>
  </si>
  <si>
    <t>19.00 FAMILIAS</t>
  </si>
  <si>
    <t>17.00</t>
  </si>
  <si>
    <t>17.00 FAMILIAS</t>
  </si>
  <si>
    <t>F021.- Apoyo al Fomento de la Cultura Ambiental</t>
  </si>
  <si>
    <t>5000.00 PERSONAS</t>
  </si>
  <si>
    <t>F028.- Ferias y Exposiciones Nacionales e Internacionales.</t>
  </si>
  <si>
    <t>F25.- Desarrollo Regional</t>
  </si>
  <si>
    <t>13030.00 PRODUCTORES</t>
  </si>
  <si>
    <t>1000.00 PERSONAS</t>
  </si>
  <si>
    <t>F27.- Asistencia Social y Atención a Grupos Vulnerables</t>
  </si>
  <si>
    <t>500.00 PERSONAS</t>
  </si>
  <si>
    <t>2000.00 PERSONAS</t>
  </si>
  <si>
    <t>F29.- Fomento a la Educación</t>
  </si>
  <si>
    <t>49.80</t>
  </si>
  <si>
    <t>270010048</t>
  </si>
  <si>
    <t>EL NARANJITO,EJ</t>
  </si>
  <si>
    <t>697.00 PERSONAS</t>
  </si>
  <si>
    <t>441.00 PERSONAS</t>
  </si>
  <si>
    <t>454.00 PERSONAS</t>
  </si>
  <si>
    <t>315.00 PERSONAS</t>
  </si>
  <si>
    <t>LA HULERÍA ,CO</t>
  </si>
  <si>
    <t>270010015</t>
  </si>
  <si>
    <t>EL CAPULÍN,EJ</t>
  </si>
  <si>
    <t>753.00 PERSONAS</t>
  </si>
  <si>
    <t>F30.- Fomento a la Cultura y las Artes</t>
  </si>
  <si>
    <t>6000.00 PERSONAS</t>
  </si>
  <si>
    <t>2000.00 OTROS</t>
  </si>
  <si>
    <t>F31.- Fomento al Deporte y Recreación</t>
  </si>
  <si>
    <t>K002.- Infraestructura para Agua Potable</t>
  </si>
  <si>
    <t>270010035</t>
  </si>
  <si>
    <t>JOLOCHERO,EJ</t>
  </si>
  <si>
    <t>600.00</t>
  </si>
  <si>
    <t>665.00</t>
  </si>
  <si>
    <t>40.00 FAMILIAS</t>
  </si>
  <si>
    <t>1229.45</t>
  </si>
  <si>
    <t>1233.05</t>
  </si>
  <si>
    <t>270010055</t>
  </si>
  <si>
    <t>EL PÍPILA,EJ</t>
  </si>
  <si>
    <t>575.00 PERSONAS</t>
  </si>
  <si>
    <t>375.00 PERSONAS</t>
  </si>
  <si>
    <t>1096.90</t>
  </si>
  <si>
    <t xml:space="preserve">AMPLIACION DEL SISTEMA DE AGUA POTABLE DE LA VILLA EL TRIUNFO (CONSTRUCCION DE DOS TANQUES ELEVADOS DE 100 M3 CADA UNO PARA EL ABASTO Y DISTRIBUCION DE AGUA POTABLE), MUNICIPIO DE BALANCAN, TABASCO TERMINACION </t>
  </si>
  <si>
    <t>20659.00</t>
  </si>
  <si>
    <t>APAUR Nuevo</t>
  </si>
  <si>
    <t>270010696</t>
  </si>
  <si>
    <t>PAN DURO,EJ</t>
  </si>
  <si>
    <t>1628.00</t>
  </si>
  <si>
    <t>43.00 FAMILIAS</t>
  </si>
  <si>
    <t>K003.- Drenaje y Alcantarillado</t>
  </si>
  <si>
    <t>734.80</t>
  </si>
  <si>
    <t>26.00 FAMILIAS</t>
  </si>
  <si>
    <t>1375.28</t>
  </si>
  <si>
    <t>45.00 FAMILIAS</t>
  </si>
  <si>
    <t xml:space="preserve">AMPLIACION DE LINEA DE PRESION CON TUBERIA DE PVC RD26 DE 8 DE Ø Y CAJA ROMPEDORA DE PRESION EN EL PERIFERICO DE LA CIUDAD DE BALANCAN   </t>
  </si>
  <si>
    <t>562.00</t>
  </si>
  <si>
    <t>559.50</t>
  </si>
  <si>
    <t>9360.00</t>
  </si>
  <si>
    <t>FISE Nuevo</t>
  </si>
  <si>
    <t>6240.00</t>
  </si>
  <si>
    <t>K004.- Electrificación</t>
  </si>
  <si>
    <t>27.00</t>
  </si>
  <si>
    <t>118.00 FAMILIAS</t>
  </si>
  <si>
    <t>270010060</t>
  </si>
  <si>
    <t>EL RAMONAL,EJ</t>
  </si>
  <si>
    <t>480.00 FAMILIAS</t>
  </si>
  <si>
    <t>270010084</t>
  </si>
  <si>
    <t>FRANCISCO I. MADERO 1 RA. SECCIÓN,EJ</t>
  </si>
  <si>
    <t>377.00 PERSONAS</t>
  </si>
  <si>
    <t xml:space="preserve">MEJORAMIENTO DE EQUIPAMIENTO DE RED ELECTRICA  </t>
  </si>
  <si>
    <t>367.00 PERSONAS</t>
  </si>
  <si>
    <t>399.00 PERSONAS</t>
  </si>
  <si>
    <t xml:space="preserve">AMPLIACION DE LA RED DE DISTRIBUCION ELECTRICA EN MEDIA Y BAJA TENSION EN LA COL. LA COLMENA </t>
  </si>
  <si>
    <t>93.00 FAMILIAS</t>
  </si>
  <si>
    <t>K005.- Urbanización</t>
  </si>
  <si>
    <t xml:space="preserve">APORTACION MUNICIPAL SEGÚN CONVENIO DE COORDINACION PARA EL PROGRAMA DE REHABILITACION DE INFRAESTRUCTURA AGROPECUARIA Y AGRICOLA FOFAE (CAMINOS COSECHEROS Y/O SACA COSECHA) </t>
  </si>
  <si>
    <t>9300.00</t>
  </si>
  <si>
    <t>750.00 PERSONAS</t>
  </si>
  <si>
    <t>169.96</t>
  </si>
  <si>
    <t>HID Economias</t>
  </si>
  <si>
    <t>704.90</t>
  </si>
  <si>
    <t>133.75</t>
  </si>
  <si>
    <t>9200.00</t>
  </si>
  <si>
    <t>473.60</t>
  </si>
  <si>
    <t>270010606</t>
  </si>
  <si>
    <t>EL DESTINO,EJ</t>
  </si>
  <si>
    <t>2824.00</t>
  </si>
  <si>
    <t>K008.- Carreteras</t>
  </si>
  <si>
    <t>11.50</t>
  </si>
  <si>
    <t>3.60</t>
  </si>
  <si>
    <t>480.00 PERSONAS</t>
  </si>
  <si>
    <t>270010019</t>
  </si>
  <si>
    <t>LOS CENOTES,EJ</t>
  </si>
  <si>
    <t>3.52</t>
  </si>
  <si>
    <t>1.50</t>
  </si>
  <si>
    <t>27.00 FAMILIAS</t>
  </si>
  <si>
    <t>18.00 FAMILIAS</t>
  </si>
  <si>
    <t>21.00 FAMILIAS</t>
  </si>
  <si>
    <t>4.60</t>
  </si>
  <si>
    <t>167.00 FAMILIAS</t>
  </si>
  <si>
    <t>K010.- Vialidad</t>
  </si>
  <si>
    <t>FIV Economias</t>
  </si>
  <si>
    <t>K012.- Edificios Públicos</t>
  </si>
  <si>
    <t>K022.- Infraestructura para la Vivienda</t>
  </si>
  <si>
    <t>12.00 FAMILIAS</t>
  </si>
  <si>
    <t>11.00 FAMILIAS</t>
  </si>
  <si>
    <t>K024.- Adquisición de Bienes Muebles</t>
  </si>
  <si>
    <t>8.00 PERSONAS</t>
  </si>
  <si>
    <t>20.00 PERSONAS</t>
  </si>
  <si>
    <t xml:space="preserve">ADQUISICION DE BIENES TECNOLOGICOS Y MOBILIARIOS REMANENTE 2016 (CONTRALORIA) </t>
  </si>
  <si>
    <t>2.00 PERSONAS</t>
  </si>
  <si>
    <t xml:space="preserve">ADQUISICION DE BIENES TECNOLOGICOS Y MOBILIARIOS REMANENTE 2016 (PRESIDENCIA) </t>
  </si>
  <si>
    <t xml:space="preserve">ADQUISICION DE BIENES TECNOLOGICOS Y MOBILIARIOS REMANENTE 2016 (ADMINISTRACION) </t>
  </si>
  <si>
    <t>6.00 PERSONAS</t>
  </si>
  <si>
    <t xml:space="preserve">ADQUISICION DE BIENES TECNOLOGICOS Y MOBILIARIOS REMANENTE 2016 (PROGRAMACION) </t>
  </si>
  <si>
    <t>PAR Economias</t>
  </si>
  <si>
    <t xml:space="preserve">ADQUISICION DE BIENES TECNOLOGICOS Y MOBILIARIOS REMANENTE 2016 (ADMINISTRACION)   </t>
  </si>
  <si>
    <t xml:space="preserve">ADQUISICION DE BIENES TECNOLOGICOS Y MOBILIARIOS REMANENTE 2016 (TRANSITO)   </t>
  </si>
  <si>
    <t>RTRANSF Economias</t>
  </si>
  <si>
    <t>3.00 PERSONAS</t>
  </si>
  <si>
    <t xml:space="preserve">ADQUISICION DE BIENES TECNOLOGICOS Y MOBILIARIOS REMANENTE 2016 (FINANZAS)   </t>
  </si>
  <si>
    <t>ISR Economias</t>
  </si>
  <si>
    <t xml:space="preserve">ADQUISICION DE BIENES TECNOLOGICOS Y MOBILIARIOS REMANENTE 2016 (DECUR)   </t>
  </si>
  <si>
    <t>ADEPAR Economias</t>
  </si>
  <si>
    <t>K028.- Infraestructura para la Seguridad Pública</t>
  </si>
  <si>
    <t>K034.- Infraestructura para la Educacion</t>
  </si>
  <si>
    <t xml:space="preserve">CONSTRUCCION DE COMEDOR ESCOLAR EN ESCUELA TELESECUNDARIA MANUEL SANCHEZ MARMOL CLAVE 27ETV0176O </t>
  </si>
  <si>
    <t xml:space="preserve">CONSTRUCCION DE COMEDOR ESCOLAR EN ESCUELA PRIMARIA GENERAL REVOLUCION CAMPESINA CLAVE: 27DPR1215K   </t>
  </si>
  <si>
    <t>270010078</t>
  </si>
  <si>
    <t>CONSTITUCIÓN,EJ</t>
  </si>
  <si>
    <t>559.00 PERSONAS</t>
  </si>
  <si>
    <t xml:space="preserve">CONSTRUCCION DE COMEDOR ESCOLAR EN ESCUELA PRIMARIA GENERAL GRAL. IGNACIO ZARAGOZA CLAVE: 27DPR1465Q </t>
  </si>
  <si>
    <t xml:space="preserve">CONSTRUCCION DE COMEDOR ESCOLAR EN ESCUELA PRIMARIA GENERAL MARGARITA MAZA DE JUAREZ CLAVE: 27DPR1063W </t>
  </si>
  <si>
    <t>270010091</t>
  </si>
  <si>
    <t>SANTA CRUZ,EJ</t>
  </si>
  <si>
    <t>343.00 PERSONAS</t>
  </si>
  <si>
    <t xml:space="preserve">CONSTRUCCION DE COMEDOR ESCOLAR EN ESCUELA PREESCOLAR GENERAL GABRIELA MISTRAL CLAVE: 27DJN0058N </t>
  </si>
  <si>
    <t>270010038</t>
  </si>
  <si>
    <t>OJO DE AGUA,EJ</t>
  </si>
  <si>
    <t>785.00 PERSONAS</t>
  </si>
  <si>
    <t xml:space="preserve">CONSTRUCCION DE AULA ESCOLAR EN BACHILLERATO GENERAL CENTRO DE EDUCACIÓN MEDIA SUPERIOR A DISTANCIA NÚM.52 CLAVE: 27EMS0052K </t>
  </si>
  <si>
    <t>52.00 FAMILIAS</t>
  </si>
  <si>
    <t>K035.- Infraestructura Deportiva</t>
  </si>
  <si>
    <t>FORTA Refrendo</t>
  </si>
  <si>
    <t>K036.- Infraestructura Recreativa</t>
  </si>
  <si>
    <t>K038.- Modernización e innovación tecnológica y administrativa</t>
  </si>
  <si>
    <t xml:space="preserve">ADQUISICION DE EQUIPOS TECNOLOGICOS PARA BIENES DE LA INFORMACION REMANENTE 2016 (PROGRAMACION) </t>
  </si>
  <si>
    <t>L001.- Obligaciones Jurídicas Ineludibles</t>
  </si>
  <si>
    <t>PAR Adefas</t>
  </si>
  <si>
    <t>L002.- Responsabilidades, Resoluciones Judiciales y Pago de Liquidaciones</t>
  </si>
  <si>
    <t>M001.- Actividades de Apoyo Administrativo</t>
  </si>
  <si>
    <t>2500.00 PERSONAS</t>
  </si>
  <si>
    <t xml:space="preserve">MANTENIMIENTO Y REPARACION DE EQUIPO DE TRANSPORTE   </t>
  </si>
  <si>
    <t xml:space="preserve">ARRENDAMIENTO DE EQUIPO DE TRANSPORTE PARA LA VERIFICACION Y SEGUIMIENTO DE LAS OBRAS   </t>
  </si>
  <si>
    <t xml:space="preserve">APORTACION MUNICIPAL (FIII) SEGUN CONVENIO DE COOORDINACION PARA EL PROGRAMA PROAGUA 2017 DE LA COMISION NACIONAL DEL AGUA (CONAGUA) CORRESPONDIENTE AL ANEXO TECNICO APARTADO URBANO, NO. I.-AU-01/17 </t>
  </si>
  <si>
    <t>N002.- Atención a Emergencias para la Protección Civil</t>
  </si>
  <si>
    <t>O001.- Evaluación y Control</t>
  </si>
  <si>
    <t>P002.- Planeación del Desarrollo Urbano y Ordenamiento Territorial</t>
  </si>
  <si>
    <t>P003.- Planeación, Estadística e Indicadores</t>
  </si>
  <si>
    <t>14/01/2017</t>
  </si>
  <si>
    <t>P005.- Política y Gobierno</t>
  </si>
  <si>
    <t>P009.- Administración Financiera</t>
  </si>
  <si>
    <t>350.00 PERSONAS</t>
  </si>
  <si>
    <t>P010.- Administración Programática y Presupuestal</t>
  </si>
  <si>
    <t>13030.00 OTROS</t>
  </si>
  <si>
    <t xml:space="preserve">EROGACIONES COMPLEMENTARIAS (REMANENTE FIV INTERESES 2016) </t>
  </si>
  <si>
    <t xml:space="preserve">EROGACIONES COMPLEMENTARIAS (REMANENTE INGRESOS DE GESTION 2016) </t>
  </si>
  <si>
    <t>FFIN Economias</t>
  </si>
  <si>
    <t>PINFRA Economias</t>
  </si>
  <si>
    <t xml:space="preserve">EROGACIONES COMPLEMENTARIAS (FIII INTERESES 2017) </t>
  </si>
  <si>
    <t xml:space="preserve">EROGACIONES COMPLEMENTARIAS (FIV INTERESES 2017) </t>
  </si>
  <si>
    <t xml:space="preserve">EROGACIONES COMPLEMENTARIAS (FDO. ENT. Y MPIOS. PROD. DE HIDROCARBUROS INTERESES 2017) </t>
  </si>
  <si>
    <t xml:space="preserve">EROGACIONES COMPLEMENTARIAS (FORTASEG APORTACION FEDERAL INTERESES 2017) </t>
  </si>
  <si>
    <t>U007.- Subsidio en Materia de Seguridad Publica (FORTASEG)</t>
  </si>
  <si>
    <t>FORTASEG Refrendo</t>
  </si>
  <si>
    <t xml:space="preserve">ADQUISICION DE ARMAS CORTAS Y LARGAS  </t>
  </si>
  <si>
    <t>30.00 PERSONAS</t>
  </si>
  <si>
    <t xml:space="preserve">ADQUISICION DE VEHICULOS Y EQUIPOS TERRESTRES (PICK UP DOBLE CABINA) </t>
  </si>
  <si>
    <t xml:space="preserve">ADQUISICION DE VEHICULOS Y EQUIPOS TERRESTRES (MOTOCICLETA) </t>
  </si>
  <si>
    <t xml:space="preserve">ADQUISICION DE VEHICULOS Y EQUIPOS TERRESTRES (SEDAN) </t>
  </si>
  <si>
    <t xml:space="preserve">ADQUISICION DE EQUIPO DE COMUNICACIÓN TERMINAL DIGITAL MOVIL (RADIO) </t>
  </si>
  <si>
    <t xml:space="preserve">ADQUISICION DE BATERIA PARA TERMINAL DIGITAL PORTATIL (RADIO PORTATIL) </t>
  </si>
  <si>
    <t xml:space="preserve">ADQUISICION DE KIT DE ILUMINACION CONTINUA   </t>
  </si>
  <si>
    <t xml:space="preserve">PREVENCION SOCIAL DE VIOLENCIA ESCOLAR </t>
  </si>
  <si>
    <t>100.00 PERSONAS</t>
  </si>
  <si>
    <t xml:space="preserve">EVALUACIONES DE PERMANENCIA AL PERSONAL DE CONFIANZA Y PERSONAL POLICIAL  </t>
  </si>
  <si>
    <t xml:space="preserve">EVALUACIONES AL PERSONAL DE NUEVO INGRESO  </t>
  </si>
  <si>
    <t>21.00 PERSONAS</t>
  </si>
  <si>
    <t xml:space="preserve">DIFUSION INTERNA (REGLAMENTO) </t>
  </si>
  <si>
    <t>193.00</t>
  </si>
  <si>
    <t xml:space="preserve">SERVICIOS DE CAPACITACION DE FORMACION INICIAL (ASPIRANTES) </t>
  </si>
  <si>
    <t>7.00 PERSONAS</t>
  </si>
  <si>
    <t xml:space="preserve">BECAS PARA ASPIRANTES A POLICIA MUNICIPAL </t>
  </si>
  <si>
    <t xml:space="preserve">SERVICIOS DE CAPACITACION DE FORMACION INICIAL (ELEMENTOS EN ACTIVOS) </t>
  </si>
  <si>
    <t>31.00 PERSONAS</t>
  </si>
  <si>
    <t xml:space="preserve">SERVICIOS DE CAPACITACION DE COMPETENCIAS DE LA FUNCION POLICIAL </t>
  </si>
  <si>
    <t>40.00 PERSONAS</t>
  </si>
  <si>
    <t xml:space="preserve">SERVICIOS DE CAPACITACION DE DIPLOMADO PARA MANDOS </t>
  </si>
  <si>
    <t xml:space="preserve">TALLER: LA ACTUACION DEL POLICIA EN JUICIO ORAL (JURIDICOS/MANDOS) </t>
  </si>
  <si>
    <t xml:space="preserve">TALLER : FUNCION POLICIAL Y SU EFICACIA EN LOS PRIMEROS ACTOS DE INVESTIGACION (IPH)(2) </t>
  </si>
  <si>
    <t xml:space="preserve">EVALUACION DE COMPETENCIAS BASICAS </t>
  </si>
  <si>
    <t xml:space="preserve">EVALUACION DEL DESEMPEÑO </t>
  </si>
  <si>
    <t xml:space="preserve">EQUIPAMIENTO DEL PERSONAL POLICIAL (VESTUARIOS Y UNIFORMES) </t>
  </si>
  <si>
    <t>2200.00</t>
  </si>
  <si>
    <t xml:space="preserve">EQUIPAMIENTO DE CHALECOS BALISTICOS MINIMO NIVEL III-A, CON DOS PLACAS BALISTICAS PARA ESCALAR A NIVEL IV </t>
  </si>
  <si>
    <t>27/07/2017</t>
  </si>
  <si>
    <t xml:space="preserve">TOTAL GENERAL </t>
  </si>
  <si>
    <t>RELACIÓN  DE ACCIONES  MUNICIPALES  REALIZADAS POR CONTRATO EN EL TRIMESTRE</t>
  </si>
  <si>
    <t>No. PROY /COMPONENTE</t>
  </si>
  <si>
    <t>PROYECTO/COMPONENTE</t>
  </si>
  <si>
    <t>UBICACIÓN LOCALIDAD</t>
  </si>
  <si>
    <t>FUENTE DE FINANC</t>
  </si>
  <si>
    <t>MONTO APROBADO</t>
  </si>
  <si>
    <t>AVANCES %</t>
  </si>
  <si>
    <t>CONTRATATISTA</t>
  </si>
  <si>
    <t>OBSERVACION</t>
  </si>
  <si>
    <t>FINIQUITO CONTRATADO</t>
  </si>
  <si>
    <t>CONTRATO</t>
  </si>
  <si>
    <t>33.00 PIEZAS</t>
  </si>
  <si>
    <t>NO HAY ORDEN DE PAGO</t>
  </si>
  <si>
    <t>PENDIENTE</t>
  </si>
  <si>
    <t>22.00 LETRINAS</t>
  </si>
  <si>
    <t>4.00 LETRINAS</t>
  </si>
  <si>
    <t>3.00 LETRINAS</t>
  </si>
  <si>
    <t>7.00 LETRINAS</t>
  </si>
  <si>
    <t>5.00 LETRINAS</t>
  </si>
  <si>
    <t>6.00 LETRINAS</t>
  </si>
  <si>
    <t>9.00 LETRINAS</t>
  </si>
  <si>
    <t>126.00 METROS CUADRADOS</t>
  </si>
  <si>
    <t>186.25 METROS CUADRADOS</t>
  </si>
  <si>
    <t>76.97 METROS CUADRADOS</t>
  </si>
  <si>
    <t>86.68 METROS CUADRADOS</t>
  </si>
  <si>
    <t>103.38 METROS CUADRADOS</t>
  </si>
  <si>
    <t>138.93 METROS CUADRADOS</t>
  </si>
  <si>
    <t>234.08 METROS CUADRADOS</t>
  </si>
  <si>
    <t>61.93 METROS CUADRADOS</t>
  </si>
  <si>
    <t>158.11 METROS CUADRADOS</t>
  </si>
  <si>
    <t>217.20 METROS CUADRADOS</t>
  </si>
  <si>
    <t>15.00 LETRINAS</t>
  </si>
  <si>
    <t>2.00 LETRINAS</t>
  </si>
  <si>
    <t>3.00 FOSAS</t>
  </si>
  <si>
    <t>10.00 FOSAS</t>
  </si>
  <si>
    <t>4.00 FOSAS</t>
  </si>
  <si>
    <t>7.00 FOSAS</t>
  </si>
  <si>
    <t>19.00 FOSAS</t>
  </si>
  <si>
    <t>17.00 FOSAS</t>
  </si>
  <si>
    <t>1.00 CONSTRUCCION</t>
  </si>
  <si>
    <t>100.00 M.L.</t>
  </si>
  <si>
    <t>49.80 M.L.</t>
  </si>
  <si>
    <t>6.00 EQUIPO</t>
  </si>
  <si>
    <t>1233.05 M.L.</t>
  </si>
  <si>
    <t>1.00 REHABILITACION</t>
  </si>
  <si>
    <t>1096.90 M.L.</t>
  </si>
  <si>
    <t>20659.00 M.L.</t>
  </si>
  <si>
    <t>1628.00 M.L.</t>
  </si>
  <si>
    <t>734.80 M.L.</t>
  </si>
  <si>
    <t>OREMA INDUSTRIAL SERVICES SA DE CV</t>
  </si>
  <si>
    <t>1375.28 M.L.</t>
  </si>
  <si>
    <t>562.00 M.L.</t>
  </si>
  <si>
    <t>9360.00 M.L.</t>
  </si>
  <si>
    <t>6240.00 M.L.</t>
  </si>
  <si>
    <t>27.00 POSTES</t>
  </si>
  <si>
    <t>10.00 POSTES</t>
  </si>
  <si>
    <t>1.00 EQUIPAMIENTO</t>
  </si>
  <si>
    <t>3.00 EQUIPO</t>
  </si>
  <si>
    <t>2.00 EQUIPO</t>
  </si>
  <si>
    <t>6.00 POSTES</t>
  </si>
  <si>
    <t>169.96 METROS CUADRADOS</t>
  </si>
  <si>
    <t>29/03/2017</t>
  </si>
  <si>
    <t>704.90 METROS CUADRADOS</t>
  </si>
  <si>
    <t>133.75 METROS CUADRADOS</t>
  </si>
  <si>
    <t>9200.00 METROS CUADRADOS</t>
  </si>
  <si>
    <t>473.60 METROS CUADRADOS</t>
  </si>
  <si>
    <t>2824.00 METROS CUADRADOS</t>
  </si>
  <si>
    <t>11.50 KILOMETRO</t>
  </si>
  <si>
    <t>3.60 KILOMETRO</t>
  </si>
  <si>
    <t>3.52 KILOMETRO</t>
  </si>
  <si>
    <t>1.50 KILOMETRO</t>
  </si>
  <si>
    <t>2.00 KILOMETRO</t>
  </si>
  <si>
    <t>1.00 KILOMETRO</t>
  </si>
  <si>
    <t>4.60 KILOMETRO</t>
  </si>
  <si>
    <t>4.00 CONSTRUCCION</t>
  </si>
  <si>
    <t>12.00 LETRINAS</t>
  </si>
  <si>
    <t>10.00 LETRINAS</t>
  </si>
  <si>
    <t>11.00 LETRINAS</t>
  </si>
  <si>
    <t>6.00 FOSAS</t>
  </si>
  <si>
    <t>GRUPO CORPORATIVO IVANSA 2008, S.A. DE C.V.</t>
  </si>
  <si>
    <t>1.00 CANCHA</t>
  </si>
  <si>
    <t>1.00 REMODELACION</t>
  </si>
  <si>
    <t>PARTICIPACIONES Nuevo</t>
  </si>
  <si>
    <t>CAPITULO 1000</t>
  </si>
  <si>
    <t>CAPITULO 2000</t>
  </si>
  <si>
    <t>CAPITULO 3000</t>
  </si>
  <si>
    <t>CAPITULO 4000</t>
  </si>
  <si>
    <t>PERIODO TRIMESTRAL</t>
  </si>
  <si>
    <t>02.- SECRETARIA DEL H AYUNTAMIENTO</t>
  </si>
  <si>
    <t>05.- CONTRALORIA MUNICIPAL</t>
  </si>
  <si>
    <t>08.- DIRECCIÓN DE OBRAS ORDENAMIENTO TERRITORIAL Y SERVICIOS MUNICIPALES</t>
  </si>
  <si>
    <t>09.- DIRECCIÓN DE EDUCACION CULTURA Y RECREACION</t>
  </si>
  <si>
    <t>14.- DIRECCIÓN DE ATENCION CIUDADANA</t>
  </si>
  <si>
    <t>15.- DIRECCIÓN DE ATENCION A LAS MUJERES</t>
  </si>
  <si>
    <t>17.- UNIDAD DE PROTECCION CIVIL</t>
  </si>
  <si>
    <t>INGRESOS DE GESTIÓN Nuevo</t>
  </si>
  <si>
    <t>34.- COORDINACION DEL RAMO 33</t>
  </si>
  <si>
    <t>5-8 POR EJERCER</t>
  </si>
  <si>
    <t>RESUMEN PRESUPUESTO AUTORIZADO Y MODIFICADO DE ADELANTO DE PARTICIPACIONES  (ECONOMÍAS)</t>
  </si>
  <si>
    <t>FONDO PARA ENTIDADES FEDERATIVAS Y MUNICIPIOS PRODUCTORES DE HIDROCARBUROS (U093) ECONOMIA</t>
  </si>
  <si>
    <t>ANEXO 9</t>
  </si>
  <si>
    <t>AAL</t>
  </si>
  <si>
    <t>FFRONT</t>
  </si>
  <si>
    <t>FORTA</t>
  </si>
  <si>
    <t>FORTA ECO.</t>
  </si>
  <si>
    <t>PTAR</t>
  </si>
  <si>
    <t>INFORME DE AUTOEVALUACIÓN TRIMESTRAL DEL PERÍODO DEL  1 DE ENERO AL 30 DE SEPTIEMBRE DE 2017</t>
  </si>
  <si>
    <t>INFORME DE AUTOEVALUACIÓN TRIMESTRAL DEL PERÍODO DEL  1 DE ENERO  AL 30 DE SEPTIEMBRE DE 2017</t>
  </si>
  <si>
    <t>11.- DIRECCIÓN DE SEGURIDAD PUBLICA</t>
  </si>
  <si>
    <t>ISR PARTICIPABLE Nuevo</t>
  </si>
  <si>
    <t>PARTICIPACIONES Economias</t>
  </si>
  <si>
    <t>INGRESOS DE GESTIÓN Economias</t>
  </si>
  <si>
    <t>SUBSIDIO FORTASEG Refrendo</t>
  </si>
  <si>
    <t>SUBSIDIO FORTASEG Nuevo</t>
  </si>
  <si>
    <t>FIII FONDO DE APORTACIONES PARA LA INFRAESTRUCTURA SOCIAL MUNICIPAL (FISM) Nuevo</t>
  </si>
  <si>
    <t>FIV FONDO DE APORTACIONES PARA EL FORTALECIMIENTO DE LOS MUNICIPIOS (FORTAMUN) Nuevo</t>
  </si>
  <si>
    <t>FIV FONDO DE APORTACIONES PARA EL FORTALECIMIENTO DE LOS MUNICIPIOS (FORTAMUN) Economias</t>
  </si>
  <si>
    <t>RECURSOS TRANSFERIDOS Nuevo</t>
  </si>
  <si>
    <t>RECURSOS TRANSFERIDOS Economias</t>
  </si>
  <si>
    <t>PARTICIPACIONES INCLUYE ECONOMIAS Y REFRENDOS</t>
  </si>
  <si>
    <t>PRESUPUESTO AL INICIO DEL TRIMESTRE</t>
  </si>
  <si>
    <t>AMPLIACIONES</t>
  </si>
  <si>
    <t xml:space="preserve">(-) </t>
  </si>
  <si>
    <t>NOTA(*): INCLUYE ECONOMIAS Y/O REFRENDOS  POR LA CANTIDAD DE $</t>
  </si>
  <si>
    <t>INGRESOS DE GESTIÓN INCLUYE ECONOMIAS Y REFRENDOS</t>
  </si>
  <si>
    <t>RESUMEN PRESUPUESTO AUTORIZADO Y MODIFICADO DE INGRESOS DE GESTIÓN</t>
  </si>
  <si>
    <t xml:space="preserve">MONTO ASIGNADO  E INTERESES  </t>
  </si>
  <si>
    <t>NOTA(*): INCLUYE AMPLIACIÓN POR AJUSTE DE INTERESES EN EL PERIODO POR LA CANTIDAD DE:</t>
  </si>
  <si>
    <t>AMPLIACIONES
(INTERESES GANADOS)</t>
  </si>
  <si>
    <t xml:space="preserve">MONTO ASIGNADO  E INTERESES  $   </t>
  </si>
  <si>
    <t>RESUMEN GENERAL DEL FONDO IV PARA EL EJERCICIO 2017 ECONOMIAS</t>
  </si>
  <si>
    <t xml:space="preserve">RESUMEN PRESUPUESTO AUTORIZADO Y MODIFICADO DE FORTASEG REFRENDO Y REMANENTES </t>
  </si>
  <si>
    <t>NOTA(*): INCLUYE INTERESES EN EL PERIODO POR LA CANTIDAD DE $</t>
  </si>
  <si>
    <t xml:space="preserve"> (ECONOMIAS)</t>
  </si>
  <si>
    <t>RESUMEN GENERAL DEL PROAGUA APARTADO AGUA LIMPIA (AAL)</t>
  </si>
  <si>
    <t xml:space="preserve">RESUMEN GENERAL DEL PROGRAMA DE TRATAMIENTO DE AGUAS RESIDUALES </t>
  </si>
  <si>
    <t>ESTA CANTIDAD INCLUYE REMANENTE POR  $107,018.67</t>
  </si>
  <si>
    <r>
      <t>RESUMEN PRESUPUESTO AUTORIZADO Y MODIFICADO</t>
    </r>
    <r>
      <rPr>
        <b/>
        <sz val="14"/>
        <color indexed="51"/>
        <rFont val="Arial"/>
        <family val="2"/>
      </rPr>
      <t xml:space="preserve"> </t>
    </r>
    <r>
      <rPr>
        <b/>
        <sz val="14"/>
        <rFont val="Arial"/>
        <family val="2"/>
      </rPr>
      <t>DE PARTICIPACIONES FEDERALES</t>
    </r>
  </si>
  <si>
    <t>RESUMEN PRESUPUESTO AUTORIZADO Y MODIFICADO DE RECURSOS FONDO ISR PARTICIPABLE  (ECONOMÍAS)</t>
  </si>
  <si>
    <t>RESUMEN PRESUPUESTO AUTORIZADO  DEL PROGRAMA DE INFRAESTRUCTURA REMANENTES (ECONOMÍAS)</t>
  </si>
  <si>
    <t xml:space="preserve"> ECONOMIAS</t>
  </si>
  <si>
    <t>RESUMEN GENERAL DE FORTALECIMIENTO FINANCIERO PARA INVERSION 4, REFRENDO</t>
  </si>
  <si>
    <t>RESUMEN GENERAL DEL  FONDO PARA FRONTERAS 2017</t>
  </si>
  <si>
    <t>INFORME DE AUTOEVALUACIÓN TRIMESTRAL DEL PERÍODO DEL 1 DE ENERO AL 30 DE SEPTIEMBRE DE 2017</t>
  </si>
  <si>
    <t>GO089</t>
  </si>
  <si>
    <t>10.00 PERSONAS</t>
  </si>
  <si>
    <t>GO094</t>
  </si>
  <si>
    <t>4.00 PERSONAS</t>
  </si>
  <si>
    <t>COPARTICIPACION DE REESTRUCTURACION Y HOMOLOGACION SALARIAL DE LOS ELEMENTOS POLICIALES 2017</t>
  </si>
  <si>
    <t>GO124</t>
  </si>
  <si>
    <t>198.00 PERSONAS</t>
  </si>
  <si>
    <t>GO090</t>
  </si>
  <si>
    <t>GO091</t>
  </si>
  <si>
    <t>GO114</t>
  </si>
  <si>
    <t>GO115</t>
  </si>
  <si>
    <t>GO093</t>
  </si>
  <si>
    <t>85.00 PERSONAS</t>
  </si>
  <si>
    <t>GO117</t>
  </si>
  <si>
    <t>78.00 PERSONAS</t>
  </si>
  <si>
    <t>1136.40</t>
  </si>
  <si>
    <t>OP128</t>
  </si>
  <si>
    <t>MANTENIMIENTO A EDIFICIOS PUBLICOS EN COL. LA CUCHILLA</t>
  </si>
  <si>
    <t>10/08/2017</t>
  </si>
  <si>
    <t>24/08/2017</t>
  </si>
  <si>
    <t>332.00 PERSONAS</t>
  </si>
  <si>
    <t>OP129</t>
  </si>
  <si>
    <t>MANTENIMIENTO A EDIFICIOS PUBLICOS EN EL POB. SAN PEDRO</t>
  </si>
  <si>
    <t>25/08/2017</t>
  </si>
  <si>
    <t>1735.00 PERSONAS</t>
  </si>
  <si>
    <t>OP130</t>
  </si>
  <si>
    <t>REPARACION DE FUENTES EN EL PARQUE CENTRAL</t>
  </si>
  <si>
    <t>OP212</t>
  </si>
  <si>
    <t>SUMINISTRO DE MATERIALES PARA EL MANTENIMIENTO A EDIFICIOS PUBLICOS (ECONOMIA 2016)</t>
  </si>
  <si>
    <t>25/09/2017</t>
  </si>
  <si>
    <t>17/07/2017</t>
  </si>
  <si>
    <t>OP171</t>
  </si>
  <si>
    <t>REHABILITACION DE ALUMBRADO PUBLICO</t>
  </si>
  <si>
    <t>270010213</t>
  </si>
  <si>
    <t>MIGUEL HIDALGO Y COSTILLA,EJ</t>
  </si>
  <si>
    <t>11/09/2017</t>
  </si>
  <si>
    <t>246.00 PERSONAS</t>
  </si>
  <si>
    <t>OP172</t>
  </si>
  <si>
    <t>180.00 PERSONAS</t>
  </si>
  <si>
    <t>OP173</t>
  </si>
  <si>
    <t>270010062</t>
  </si>
  <si>
    <t>SAN ELPIDIO,RA</t>
  </si>
  <si>
    <t>8.00</t>
  </si>
  <si>
    <t>56.00 PERSONAS</t>
  </si>
  <si>
    <t>OP174</t>
  </si>
  <si>
    <t>68.00 PERSONAS</t>
  </si>
  <si>
    <t>OP175</t>
  </si>
  <si>
    <t>47.00</t>
  </si>
  <si>
    <t>OP176</t>
  </si>
  <si>
    <t>OP177</t>
  </si>
  <si>
    <t>OP178</t>
  </si>
  <si>
    <t>OP179</t>
  </si>
  <si>
    <t>11/09/2018</t>
  </si>
  <si>
    <t>650.00 PERSONAS</t>
  </si>
  <si>
    <t>OP180</t>
  </si>
  <si>
    <t>79.00 PERSONAS</t>
  </si>
  <si>
    <t>OP181</t>
  </si>
  <si>
    <t>681.00 PERSONAS</t>
  </si>
  <si>
    <t>OP182</t>
  </si>
  <si>
    <t>270010002</t>
  </si>
  <si>
    <t>AGRICULTORES DEL NORTE 1 RA. SECCIÓN,EJ</t>
  </si>
  <si>
    <t>225.00 PERSONAS</t>
  </si>
  <si>
    <t>OP183</t>
  </si>
  <si>
    <t>252.00 PERSONAS</t>
  </si>
  <si>
    <t>OP184</t>
  </si>
  <si>
    <t>270010101</t>
  </si>
  <si>
    <t>EL PICHI,EJ</t>
  </si>
  <si>
    <t>53.00</t>
  </si>
  <si>
    <t>792.00 PERSONAS</t>
  </si>
  <si>
    <t>OP185</t>
  </si>
  <si>
    <t>457.00 PERSONAS</t>
  </si>
  <si>
    <t>OP186</t>
  </si>
  <si>
    <t>270010129</t>
  </si>
  <si>
    <t>ARROYO EL TRIUNFO 2 DA. SECCIÓN,EJ</t>
  </si>
  <si>
    <t>334.00 PERSONAS</t>
  </si>
  <si>
    <t>OP187</t>
  </si>
  <si>
    <t>70.00 PERSONAS</t>
  </si>
  <si>
    <t>OP188</t>
  </si>
  <si>
    <t>OP189</t>
  </si>
  <si>
    <t>270010164</t>
  </si>
  <si>
    <t>EL CHAMIZAL,EJ</t>
  </si>
  <si>
    <t>710.00 PERSONAS</t>
  </si>
  <si>
    <t>OP190</t>
  </si>
  <si>
    <t>OP191</t>
  </si>
  <si>
    <t>OP192</t>
  </si>
  <si>
    <t>92.00</t>
  </si>
  <si>
    <t>OP193</t>
  </si>
  <si>
    <t>572.00</t>
  </si>
  <si>
    <t>496.00</t>
  </si>
  <si>
    <t>OP195</t>
  </si>
  <si>
    <t>MANTENIMIENTO DE ALUMBRADO PUBLICO AL PARQUE DE CONVIVENCIA, PLAZA DEL MAESTRO Y AV. CARLOS A MADRAZO (ECONOMIA 2016)</t>
  </si>
  <si>
    <t>05/08/2017</t>
  </si>
  <si>
    <t>30/08/2017</t>
  </si>
  <si>
    <t>GO080</t>
  </si>
  <si>
    <t>16.00 PERSONAS</t>
  </si>
  <si>
    <t>GO105</t>
  </si>
  <si>
    <t>GO081</t>
  </si>
  <si>
    <t>IS151</t>
  </si>
  <si>
    <t xml:space="preserve">REHABILITACION DE TECHOS A BASE DE LAMINA </t>
  </si>
  <si>
    <t>10/10/2017</t>
  </si>
  <si>
    <t>IS152</t>
  </si>
  <si>
    <t>IS153</t>
  </si>
  <si>
    <t>225.00</t>
  </si>
  <si>
    <t>18/07/2017</t>
  </si>
  <si>
    <t>16/08/2017</t>
  </si>
  <si>
    <t>16/07/2017</t>
  </si>
  <si>
    <t>GO087</t>
  </si>
  <si>
    <t>15.00 PERSONAS</t>
  </si>
  <si>
    <t>GO112</t>
  </si>
  <si>
    <t>GO085</t>
  </si>
  <si>
    <t>GO086</t>
  </si>
  <si>
    <t>GO088</t>
  </si>
  <si>
    <t>26.00 PERSONAS</t>
  </si>
  <si>
    <t>GO096</t>
  </si>
  <si>
    <t>GO099</t>
  </si>
  <si>
    <t>GO110</t>
  </si>
  <si>
    <t>GO111</t>
  </si>
  <si>
    <t>GO113</t>
  </si>
  <si>
    <t>23.00 PERSONAS</t>
  </si>
  <si>
    <t>GO121</t>
  </si>
  <si>
    <t>IS148</t>
  </si>
  <si>
    <t>SUMINISTRO DE COMBUSTIBLE EN DIVERSOS TRABAJOS DE RECOLECCION DE BASURA Y RASTREO DE CAMINOS DE TERRACERIA SEGUNDA ETAPA (SERNAPAM)</t>
  </si>
  <si>
    <t>05/12/2017</t>
  </si>
  <si>
    <t>17/08/2017</t>
  </si>
  <si>
    <t>21/07/2017</t>
  </si>
  <si>
    <t>22/07/2017</t>
  </si>
  <si>
    <t>GO083</t>
  </si>
  <si>
    <t>19.00 PERSONAS</t>
  </si>
  <si>
    <t>GO107</t>
  </si>
  <si>
    <t>9.00 PERSONAS</t>
  </si>
  <si>
    <t>IS146</t>
  </si>
  <si>
    <t>APOYO AL DEPORTE (SINDICALIZADOS)</t>
  </si>
  <si>
    <t>IS149</t>
  </si>
  <si>
    <t xml:space="preserve">EQUIPAMIENTO DE POZO PROFUNDO DE AGUA POTABLE   </t>
  </si>
  <si>
    <t>146.00 PERSONAS</t>
  </si>
  <si>
    <t>IS150</t>
  </si>
  <si>
    <t>71.00 PERSONAS</t>
  </si>
  <si>
    <t>02/08/2017</t>
  </si>
  <si>
    <t>29/12/2017</t>
  </si>
  <si>
    <t>659.00</t>
  </si>
  <si>
    <t>OP170</t>
  </si>
  <si>
    <t>CONSTRUCCION DE DRENAJE SANITARIO EN LA COL. NIÑOS HEROES</t>
  </si>
  <si>
    <t>876.50</t>
  </si>
  <si>
    <t>13/09/2017</t>
  </si>
  <si>
    <t>27/10/2017</t>
  </si>
  <si>
    <t>OP200</t>
  </si>
  <si>
    <t>AMPLIACION Y REHABILITACION DE RED DE DRENAJE SANITARIO</t>
  </si>
  <si>
    <t>270010607</t>
  </si>
  <si>
    <t>ING. EMILIO LÓPEZ ZAMORA,EJ</t>
  </si>
  <si>
    <t>619.00</t>
  </si>
  <si>
    <t>23/09/2017</t>
  </si>
  <si>
    <t>15/12/2017</t>
  </si>
  <si>
    <t>42.00 FAMILIAS</t>
  </si>
  <si>
    <t>31/08/2019</t>
  </si>
  <si>
    <t>OP169</t>
  </si>
  <si>
    <t>AMPLIACION DE RED DE DISTRIBUCION ELECTRICA EN MEDIA Y BAJA TENSION (2DA. ETAPA)</t>
  </si>
  <si>
    <t>OP203</t>
  </si>
  <si>
    <t xml:space="preserve">EQUIPAMIENTO DE RED DE ENERGIA ELECTRICA </t>
  </si>
  <si>
    <t>477.00 PERSONAS</t>
  </si>
  <si>
    <t>OP204</t>
  </si>
  <si>
    <t xml:space="preserve">MEJORAMIENTO DE EQUIPAMIENTO DE RED DE ENERGIA ELECTRICA </t>
  </si>
  <si>
    <t>30.00 FAMILIAS</t>
  </si>
  <si>
    <t>OP205</t>
  </si>
  <si>
    <t>OP206</t>
  </si>
  <si>
    <t>03/08/2017</t>
  </si>
  <si>
    <t>02/09/2017</t>
  </si>
  <si>
    <t>12/07/2017</t>
  </si>
  <si>
    <t>FORTA Nuevo</t>
  </si>
  <si>
    <t>OP196</t>
  </si>
  <si>
    <t>ADECUACION Y REUBICACION DE ALUMBRADO PUBLICO EN LA AV. LUIS DONALDO COLOSIO</t>
  </si>
  <si>
    <t>06/11/2017</t>
  </si>
  <si>
    <t>OP201</t>
  </si>
  <si>
    <t>CONSTRUCCION DE PAVIMENTO HIDRAULICO Y DRENAJE SANITARIO EN LA CALLE CUAHUTEMOC DE LA VILLA QUETZALCOATL</t>
  </si>
  <si>
    <t>2720.00</t>
  </si>
  <si>
    <t>24/10/2017</t>
  </si>
  <si>
    <t>FFRONT Nuevo</t>
  </si>
  <si>
    <t>OP202</t>
  </si>
  <si>
    <t>CONSTRUCCION DE BANQUETAS Y GUARNICIONES EN LAS CALLES IGNACIO ALLENDE, CONSTITUCION Y PINO SUAREZ</t>
  </si>
  <si>
    <t>2230.00</t>
  </si>
  <si>
    <t>28/07/2017</t>
  </si>
  <si>
    <t>OP131</t>
  </si>
  <si>
    <t>CONSTRUCCION DE LETRINA</t>
  </si>
  <si>
    <t>22/09/2017</t>
  </si>
  <si>
    <t>OP132</t>
  </si>
  <si>
    <t>OP133</t>
  </si>
  <si>
    <t xml:space="preserve">CONSTRUCCION DE LETRINA </t>
  </si>
  <si>
    <t>OP134</t>
  </si>
  <si>
    <t>OP135</t>
  </si>
  <si>
    <t>OP136</t>
  </si>
  <si>
    <t>CONSTRUCCION DE FOSA SEPTICA</t>
  </si>
  <si>
    <t>OP137</t>
  </si>
  <si>
    <t>OP138</t>
  </si>
  <si>
    <t>OP139</t>
  </si>
  <si>
    <t>OP140</t>
  </si>
  <si>
    <t>OP141</t>
  </si>
  <si>
    <t>OP142</t>
  </si>
  <si>
    <t>OP143</t>
  </si>
  <si>
    <t>8.00 FAMILIAS</t>
  </si>
  <si>
    <t>OP144</t>
  </si>
  <si>
    <t>OP145</t>
  </si>
  <si>
    <t>OP146</t>
  </si>
  <si>
    <t>OP147</t>
  </si>
  <si>
    <t>OP148</t>
  </si>
  <si>
    <t>OP149</t>
  </si>
  <si>
    <t>13.00 FAMILIAS</t>
  </si>
  <si>
    <t>OP150</t>
  </si>
  <si>
    <t>270010675</t>
  </si>
  <si>
    <t>PLAN DE GUADALUPE SECCIÓN KM 21,CO</t>
  </si>
  <si>
    <t>OP155</t>
  </si>
  <si>
    <t>155.76</t>
  </si>
  <si>
    <t>237.76</t>
  </si>
  <si>
    <t>04/10/2017</t>
  </si>
  <si>
    <t>02/11/2017</t>
  </si>
  <si>
    <t>OP156</t>
  </si>
  <si>
    <t>OP157</t>
  </si>
  <si>
    <t>72.33</t>
  </si>
  <si>
    <t>OP158</t>
  </si>
  <si>
    <t>108.20</t>
  </si>
  <si>
    <t>OP159</t>
  </si>
  <si>
    <t>175.50</t>
  </si>
  <si>
    <t>OP160</t>
  </si>
  <si>
    <t>148.64</t>
  </si>
  <si>
    <t>OP161</t>
  </si>
  <si>
    <t>211.00</t>
  </si>
  <si>
    <t>OP162</t>
  </si>
  <si>
    <t>413.00</t>
  </si>
  <si>
    <t>OP163</t>
  </si>
  <si>
    <t>270010805</t>
  </si>
  <si>
    <t>ISLA SEBASTOPOL,RA</t>
  </si>
  <si>
    <t>162.00</t>
  </si>
  <si>
    <t>OP164</t>
  </si>
  <si>
    <t>457.71</t>
  </si>
  <si>
    <t>06/09/2017</t>
  </si>
  <si>
    <t>05/10/2017</t>
  </si>
  <si>
    <t>OP165</t>
  </si>
  <si>
    <t>470.10</t>
  </si>
  <si>
    <t>14.00 FAMILIAS</t>
  </si>
  <si>
    <t>OP166</t>
  </si>
  <si>
    <t>131.72</t>
  </si>
  <si>
    <t>OP167</t>
  </si>
  <si>
    <t>222.05</t>
  </si>
  <si>
    <t>OP168</t>
  </si>
  <si>
    <t>OP208</t>
  </si>
  <si>
    <t xml:space="preserve">CONSTRUCCION DE PISO FIRME   </t>
  </si>
  <si>
    <t>263.98</t>
  </si>
  <si>
    <t>OP209</t>
  </si>
  <si>
    <t xml:space="preserve">CONSTRUCCION DE LETRINA CON FOSA SEPTICA   </t>
  </si>
  <si>
    <t>AD025</t>
  </si>
  <si>
    <t xml:space="preserve">ADQUISICION DE MOBILIARIOS REMANENTE 2016 (PROGRAMACION) </t>
  </si>
  <si>
    <t>AD026</t>
  </si>
  <si>
    <t xml:space="preserve">ADQUISICION DE MOBILIARIOS REMANENTE 2016 (ADMINISTRACION) </t>
  </si>
  <si>
    <t>AD027</t>
  </si>
  <si>
    <t xml:space="preserve">ADQUISICION DE MOBILIARIOS REMANENTE 2016 (SECRETARIA) </t>
  </si>
  <si>
    <t>AD028</t>
  </si>
  <si>
    <t xml:space="preserve">ADQUISICION DE MOBILIARIOS REMANENTE 2016 (CONTRALORIA) </t>
  </si>
  <si>
    <t>AD029</t>
  </si>
  <si>
    <t xml:space="preserve">ADQUISICION DE BIENES TECNOLOGICOS (DIF) </t>
  </si>
  <si>
    <t>AD030</t>
  </si>
  <si>
    <t xml:space="preserve">ADQUISICION DE BIENES TECNOLOGICOS (ADMINISTRACION)   </t>
  </si>
  <si>
    <t>AD031</t>
  </si>
  <si>
    <t xml:space="preserve">ADQUISICION DE BIENES TECNOLOGICOS (PROGRAMACION)   </t>
  </si>
  <si>
    <t>OP194</t>
  </si>
  <si>
    <t>REMODELACION DE LA COMANDANCIA DE LA POLICIA MUNICIPAL</t>
  </si>
  <si>
    <t>25/10/2017</t>
  </si>
  <si>
    <t>OP151</t>
  </si>
  <si>
    <t>CONSTRUCCION DE COMEDOR ESCOLAR EN PREESCOLAR GENERAL QUETZALCOATL CON CLAVE: 27DJN0019L</t>
  </si>
  <si>
    <t>26/09/2017</t>
  </si>
  <si>
    <t>OP152</t>
  </si>
  <si>
    <t>CONSTRUCCION DE COMEDOR ESCOLAR EN PREESCOLAR GENERAL MARGARITA MAZA DE JUAREZ CON CLAVE: 27DJN0182M</t>
  </si>
  <si>
    <t>OP153</t>
  </si>
  <si>
    <t>CONSTRUCCION DE COMEDOR ESCOLAR EN PRIMARIA GENERAL JOSE MARIA MORELOS Y PAVON CON CLAVE: 27DPR1530Z</t>
  </si>
  <si>
    <t>270010009</t>
  </si>
  <si>
    <t>ARROYO EL TRIUNFO 1 RA. SECCIÓN,EJ</t>
  </si>
  <si>
    <t>27/09/2017</t>
  </si>
  <si>
    <t>26/10/2017</t>
  </si>
  <si>
    <t>605.00 PERSONAS</t>
  </si>
  <si>
    <t>OP154</t>
  </si>
  <si>
    <t>CONSTRUCCION DE COMEDOR ESCOLAR EN PRIMARIA GENERAL ESCUELA PRIMARIA DE NUEVA CREACION CON CLAVE: 27DPR0326I</t>
  </si>
  <si>
    <t>OP197</t>
  </si>
  <si>
    <t>CONSTRUCCION DE COMEDOR ESCOLAR EN ESCUELA PRIMARIA GENERAL 27 DE FEBRERO CON CLAVE 27DPR1038X</t>
  </si>
  <si>
    <t>21/09/2017</t>
  </si>
  <si>
    <t>28/11/2017</t>
  </si>
  <si>
    <t>129.00 PERSONAS</t>
  </si>
  <si>
    <t>OP198</t>
  </si>
  <si>
    <t>CONSTRUCCION DE COMEDOR ESCOLAR EN ESCUELA PRIMARIA GENERAL CONSTITUCION DE 1814 CON CLAVE 27DPR1111P</t>
  </si>
  <si>
    <t>OP199</t>
  </si>
  <si>
    <t>CONSTRUCCION DE COMEDOR ESCOLAR EN ESCUELA SECUNDARIA TECNICA SECUNDARIA TECNICA 16 CON CLAVE 27DST0016Q</t>
  </si>
  <si>
    <t>OP207</t>
  </si>
  <si>
    <t xml:space="preserve">CONSTRUCCION DE COMEDOR ESCOLAR EN ESCUELA PREESCOLAR COMUNITARIO CON CLAVE: 27KJN0863A   </t>
  </si>
  <si>
    <t>262.00 PERSONAS</t>
  </si>
  <si>
    <t>16/03/2017</t>
  </si>
  <si>
    <t>GO084</t>
  </si>
  <si>
    <t>GO092</t>
  </si>
  <si>
    <t>GO097</t>
  </si>
  <si>
    <t>GO098</t>
  </si>
  <si>
    <t>GO108</t>
  </si>
  <si>
    <t>GO109</t>
  </si>
  <si>
    <t>GO116</t>
  </si>
  <si>
    <t>GO118</t>
  </si>
  <si>
    <t>18.00 PERSONAS</t>
  </si>
  <si>
    <t>GO119</t>
  </si>
  <si>
    <t>GO120</t>
  </si>
  <si>
    <t>GO122</t>
  </si>
  <si>
    <t xml:space="preserve">APORTACION PARA EL PROGRAMA PROAGUA 2017 DE LA COMISION NACIONAL DEL AGUA (CONAGUA) CORRESPONDIENTE AL APARTADO DE AGUA LIMPIA (AAL) </t>
  </si>
  <si>
    <t>AAL Nuevo</t>
  </si>
  <si>
    <t>IS147</t>
  </si>
  <si>
    <t>APORTACION POR SERVICIO DE TRASLADO, ALMACENAMIENTO POR SUMINISTRO DE COMBUSTIBLE (CONVENIO SERNAPAM)</t>
  </si>
  <si>
    <t>GASTO DE OPERACION DE LA CONTRALORIA MUNICIPAL</t>
  </si>
  <si>
    <t>GO079</t>
  </si>
  <si>
    <t>GASTO DE OPERACION DE LA CONTRALORIA MUNiCIPAL</t>
  </si>
  <si>
    <t>GO104</t>
  </si>
  <si>
    <t>GO082</t>
  </si>
  <si>
    <t>GASTO DE OPERACION DE LA DIRECCON DE OBRAS, ORDENAMIENTO TERRITORIAL Y SERVICIOS MUNICIPALES</t>
  </si>
  <si>
    <t>41.00 PERSONAS</t>
  </si>
  <si>
    <t>GO106</t>
  </si>
  <si>
    <t>GO078</t>
  </si>
  <si>
    <t>GO103</t>
  </si>
  <si>
    <t>GO075</t>
  </si>
  <si>
    <t>GO076</t>
  </si>
  <si>
    <t>GO095</t>
  </si>
  <si>
    <t>GO100</t>
  </si>
  <si>
    <t>SIN META</t>
  </si>
  <si>
    <t>GO101</t>
  </si>
  <si>
    <t>GO123</t>
  </si>
  <si>
    <t>GASTO DE OPERACION DE LA SECRETARIA DEL AYUNTAMIENTO (ECONOMIA 2016)</t>
  </si>
  <si>
    <t>GO077</t>
  </si>
  <si>
    <t>GO102</t>
  </si>
  <si>
    <t>FORTA Economias</t>
  </si>
  <si>
    <t>PBR023</t>
  </si>
  <si>
    <t xml:space="preserve">EROGACIONES COMPLEMENTARIAS (REMANENTE 2016 DE HIDROCARBUROS 2015) </t>
  </si>
  <si>
    <t>PBR052</t>
  </si>
  <si>
    <t xml:space="preserve">EROGACIONES COMPLEMENTARIAS (PROGRAMA PROAGUA 2017 APARTADO URBANO) </t>
  </si>
  <si>
    <t>PBR054</t>
  </si>
  <si>
    <t xml:space="preserve">EROGACIONES COMPLEMENTARIAS (FORTALECE INTERESES 2017) </t>
  </si>
  <si>
    <t>PBR055</t>
  </si>
  <si>
    <t xml:space="preserve">EROGACIONES COMPLEMENTARIAS (PROYECTOS DE DESARROLLO REGIONAL INTERESES 2017) </t>
  </si>
  <si>
    <t>PBR056</t>
  </si>
  <si>
    <t xml:space="preserve">EROGACIONES COMPLEMENTARIAS (PROGRAMA DE AGUA POTABLE, ALCANTARILLADO Y SANEAMIENTO DEL APARTADO AGUA LIMPIA 2017) </t>
  </si>
  <si>
    <t>PBR057</t>
  </si>
  <si>
    <t xml:space="preserve">EROGACIONES COMPLEMENTARIAS (PROGRAMA DE PLANTA DE TRATAMIENTO DE AGUAS RESIDUALES 2017) </t>
  </si>
  <si>
    <t>PTAR Nuevo</t>
  </si>
  <si>
    <t>PBR058</t>
  </si>
  <si>
    <t xml:space="preserve">EROGACIONES COMPLEMENTARIAS (PROGRAMA PROAGUA APARTADO URBANO INTERESES 2017) </t>
  </si>
  <si>
    <t>PBR059</t>
  </si>
  <si>
    <t xml:space="preserve">EROGACIONES COMPLEMENTARIAS (PROGRAMA DE APARTADO AGUA LIMPIA INTERESES 2017) </t>
  </si>
  <si>
    <t>11030.00 PERSONAS</t>
  </si>
  <si>
    <t>PBR060</t>
  </si>
  <si>
    <t xml:space="preserve">EROGACIONES COMPLEMENTARIAS (PROGRAMA DE PLANTA DE TRATAMIENTO DE AGUAS RESIDUALES INTERESES 2017) </t>
  </si>
  <si>
    <t>PBR063</t>
  </si>
  <si>
    <t xml:space="preserve">EROGACIONES COMPLEMENTARIAS (FISE INTERESES 2017) </t>
  </si>
  <si>
    <t>22/06/2016</t>
  </si>
  <si>
    <t>159.00</t>
  </si>
  <si>
    <t>19/08/2017</t>
  </si>
  <si>
    <t>665.00 M.L.</t>
  </si>
  <si>
    <t>07/12/2017</t>
  </si>
  <si>
    <t>659.00 M.L.</t>
  </si>
  <si>
    <t>26/11/2017</t>
  </si>
  <si>
    <t>876.50 M.L.</t>
  </si>
  <si>
    <t>619.00 M.L.</t>
  </si>
  <si>
    <t>63.00 POSTES</t>
  </si>
  <si>
    <t>2.00 PIEZAS</t>
  </si>
  <si>
    <t>3.00 PIEZAS</t>
  </si>
  <si>
    <t>1.00 PIEZAS</t>
  </si>
  <si>
    <t>09/10/2017</t>
  </si>
  <si>
    <t>11/10/2017</t>
  </si>
  <si>
    <t>39.00 POSTES</t>
  </si>
  <si>
    <t>2720.00 METROS CUADRADOS</t>
  </si>
  <si>
    <t>2230.00 METROS CUADRADOS</t>
  </si>
  <si>
    <t>14/08/2017</t>
  </si>
  <si>
    <t>15/09/2019</t>
  </si>
  <si>
    <t>5.00 FOSAS</t>
  </si>
  <si>
    <t>2.00 FOSAS</t>
  </si>
  <si>
    <t>8.00 FOSAS</t>
  </si>
  <si>
    <t>13.00 FOSAS</t>
  </si>
  <si>
    <t>155.76 METROS CUADRADOS</t>
  </si>
  <si>
    <t>140.00 METROS CUADRADOS</t>
  </si>
  <si>
    <t>72.33 METROS CUADRADOS</t>
  </si>
  <si>
    <t>108.20 METROS CUADRADOS</t>
  </si>
  <si>
    <t>175.50 METROS CUADRADOS</t>
  </si>
  <si>
    <t>148.64 METROS CUADRADOS</t>
  </si>
  <si>
    <t>211.00 METROS CUADRADOS</t>
  </si>
  <si>
    <t>413.00 METROS CUADRADOS</t>
  </si>
  <si>
    <t>162.00 METROS CUADRADOS</t>
  </si>
  <si>
    <t>457.71 METROS CUADRADOS</t>
  </si>
  <si>
    <t>470.10 METROS CUADRADOS</t>
  </si>
  <si>
    <t>131.72 METROS CUADRADOS</t>
  </si>
  <si>
    <t>222.05 METROS CUADRADOS</t>
  </si>
  <si>
    <t>210.00 METROS CUADRADOS</t>
  </si>
  <si>
    <t>263.98 METROS CUADRADOS</t>
  </si>
  <si>
    <t>8.00 LETRINAS</t>
  </si>
  <si>
    <t>C. JORGE ORTEGA MORALES</t>
  </si>
  <si>
    <t>PROYREG</t>
  </si>
  <si>
    <t>HIDROCARBUROS</t>
  </si>
  <si>
    <t>FORTALECE</t>
  </si>
  <si>
    <t>FORT-INV-4</t>
  </si>
  <si>
    <t>PROGINFRA</t>
  </si>
  <si>
    <t>HIDR ECON</t>
  </si>
  <si>
    <t>HIDRO ECON</t>
  </si>
  <si>
    <t>RTRANSF ECON</t>
  </si>
  <si>
    <t>FORTASEG INT</t>
  </si>
  <si>
    <t>AAL INT</t>
  </si>
  <si>
    <t>PTAR INT</t>
  </si>
  <si>
    <t>APAUR INT</t>
  </si>
  <si>
    <t>PDR INT</t>
  </si>
  <si>
    <t>HID INT</t>
  </si>
  <si>
    <t>FORT INT</t>
  </si>
  <si>
    <t>FISE INT</t>
  </si>
  <si>
    <t>FIII INT</t>
  </si>
  <si>
    <t>FIV INT</t>
  </si>
  <si>
    <t>RTRANSF INT</t>
  </si>
  <si>
    <t>PROGINFRA INT ECON</t>
  </si>
  <si>
    <t>HID INT ECON</t>
  </si>
  <si>
    <t>FORT INT ECON</t>
  </si>
  <si>
    <t>FORTFIN INT ECON</t>
  </si>
  <si>
    <t>FIV INT ECON</t>
  </si>
  <si>
    <t>RTRANSF INT ECON</t>
  </si>
  <si>
    <t>6.-CONVENIO SIN APORTACION</t>
  </si>
  <si>
    <t>PDR</t>
  </si>
  <si>
    <t>8.-PARTICIPACIONES Y APORTACIONES</t>
  </si>
  <si>
    <t>TOTAL DE PART Y APORT</t>
  </si>
  <si>
    <t>9.- TOTALES</t>
  </si>
  <si>
    <t>INV. FINANC. Y OTRA PROVISIONES</t>
  </si>
  <si>
    <t xml:space="preserve">FIII </t>
  </si>
  <si>
    <t>TOTAL PARTICIPACIONES Y APORTACIONES</t>
  </si>
  <si>
    <t>RECURSOS TRANSFERIDOS (SERNAPAM)</t>
  </si>
  <si>
    <t>FONDO PARA FRONTERAS</t>
  </si>
  <si>
    <t>PROAGUA APARTADO AGUA LIMPIA (AAL)</t>
  </si>
  <si>
    <t>PROGRAMA DE TRATAMIENTO DE AGUAS RESIDUALES</t>
  </si>
  <si>
    <t>PROYECTOS DE DESARROLLO REGIONAL</t>
  </si>
  <si>
    <t>INFORME DE AUTOEVALUACIÓN TRIMESTRAL DEL PERÍODO DEL  1 DE ENERO AL 30 SEPTIEMBRE DE 2017</t>
  </si>
  <si>
    <t>NUEVO</t>
  </si>
  <si>
    <t>ECONOMIA</t>
  </si>
  <si>
    <t>REFRENDO</t>
  </si>
  <si>
    <t>ACCIONES CANCELADAS</t>
  </si>
  <si>
    <t>OP060</t>
  </si>
  <si>
    <t>REMODELACION DE OFICINA DE ATENCION A LA MUJER</t>
  </si>
  <si>
    <t>BALANCÁN</t>
  </si>
  <si>
    <t>23/03/2017</t>
  </si>
  <si>
    <t>//</t>
  </si>
  <si>
    <t>PARTICIPACIONES</t>
  </si>
  <si>
    <t>13,030 PERSONAS</t>
  </si>
  <si>
    <t>IS043</t>
  </si>
  <si>
    <t>MECANIZACION AGRICOLA</t>
  </si>
  <si>
    <t>RA</t>
  </si>
  <si>
    <t>PEJELAGARTO 1 RA. SECCIÓN</t>
  </si>
  <si>
    <t>HECTAREAS</t>
  </si>
  <si>
    <t>14 PRODUCTORES</t>
  </si>
  <si>
    <t>IS044</t>
  </si>
  <si>
    <t>PEJELAGARTO 2 DA. SECCIÓN</t>
  </si>
  <si>
    <t>17 PRODUCTORES</t>
  </si>
  <si>
    <t>IS050</t>
  </si>
  <si>
    <t>CO</t>
  </si>
  <si>
    <t>PLAN DE GUADALUPE SECCIÓN KM 21</t>
  </si>
  <si>
    <t>5 PRODUCTORES</t>
  </si>
  <si>
    <t>IS051</t>
  </si>
  <si>
    <t>PLAN DE GUADALUPE SECCIÓN CENTRAL</t>
  </si>
  <si>
    <t>19 PRODUCTORES</t>
  </si>
  <si>
    <t>IS052</t>
  </si>
  <si>
    <t>PLAN DE GUADALUPE</t>
  </si>
  <si>
    <t>IS061</t>
  </si>
  <si>
    <t>PLAN DE GUADALUPE SECCIÓN KM 22</t>
  </si>
  <si>
    <t>15 PRODUCTORES</t>
  </si>
  <si>
    <t>IS062</t>
  </si>
  <si>
    <t>ISLA MISSICAB</t>
  </si>
  <si>
    <t>30 PRODUCTORES</t>
  </si>
  <si>
    <t>IS064</t>
  </si>
  <si>
    <t>EJ</t>
  </si>
  <si>
    <t>ING. MARIO CALCÁNEO SÁNCHEZ</t>
  </si>
  <si>
    <t>INGRESOS DE GESTIÓN</t>
  </si>
  <si>
    <t>12 PRODUCTORES</t>
  </si>
  <si>
    <t>IS071</t>
  </si>
  <si>
    <t>MIGUEL HIDALGO Y COSTILLA</t>
  </si>
  <si>
    <t>IS074</t>
  </si>
  <si>
    <t>CONSTITUCIÓN</t>
  </si>
  <si>
    <t>13 PRODUCTORES</t>
  </si>
  <si>
    <t>IS075</t>
  </si>
  <si>
    <t>EL PÍPILA</t>
  </si>
  <si>
    <t>24 PRODUCTORES</t>
  </si>
  <si>
    <t>IS080</t>
  </si>
  <si>
    <t>CAMPO ALTO</t>
  </si>
  <si>
    <t>4 PRODUCTORES</t>
  </si>
  <si>
    <t>IS081</t>
  </si>
  <si>
    <t>ISLA SEBASTOPOL</t>
  </si>
  <si>
    <t>41 PRODUCTORES</t>
  </si>
  <si>
    <t>IS082</t>
  </si>
  <si>
    <t>LA PALMA</t>
  </si>
  <si>
    <t>22 PRODUCTORES</t>
  </si>
  <si>
    <t>IS083</t>
  </si>
  <si>
    <t>EL PIMIENTAL</t>
  </si>
  <si>
    <t>IS095</t>
  </si>
  <si>
    <t>PANTOJA</t>
  </si>
  <si>
    <t>IS105</t>
  </si>
  <si>
    <t>ZARAGOZA</t>
  </si>
  <si>
    <t>2 PRODUCTORES</t>
  </si>
  <si>
    <t>F001 Desarrollo Agrícola</t>
  </si>
  <si>
    <t>F30 Fomento a la Cultura y las Artes</t>
  </si>
  <si>
    <t>5,000 PERSONAS</t>
  </si>
  <si>
    <t>EN CUMPLIMIENTO A LOS ARTÍCULOS 41, PÁRRAFO CUARTO  DE LA CONSTITUCIÓN POLÍTICA DEL ESTADO DE TABASCO;  2, FRACCION XVII,  8, PÁRRAFO CUARTO, 14 FRACCIONES II Y XI DE LA LEY DE FISCALIZACIÓN SUPERIOR DEL ESTADO; 29, FRACCION VII DE LA LEY ORGANICA DE LOS MUNICIPIOS DEL ESTADO DE TABASCO  PRESENTAMOS LA TERCERA AUTOEVALUACIÓN TRIMESTRAL 2017 Y MANIFESTAMOS BAJO PROTESTA DE DECIR VERDAD, QUE LAS CIFRAS PRESUPUESTALES Y FINANCIERAS, ASÍ COMO LOS AVANCES FÍSICOS-FINANCIEROS DE LAS OBRAS Y ACCIONES, CONTENIDAS EN ESTE DOCUMENTO DE AUTOEVALUACIÓN DEL H. AYUNTAMIENTO DE:  BALANCAN, TABASCO, CORRESPONDEN A LOS REGISTROS CONTABLES Y PRESUPUESTALES, ASÍ COMO  A LOS PROGRAMAS PRESUPUESTARIOS Y PROYECTOS AUTORIZADOS AL 30 DE  SEPTIEMBRE DE 2017; NO EXISTIENDO OMISIÓN DE REGISTRO DE DOCUMENTO ALGUNO, POR LO CUAL ASUMIMOS LA RESPONSABILIDAD DE SU CONTENIDO.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</si>
</sst>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N$&quot;* #,##0.00_);_(&quot;N$&quot;* \(#,##0.00\);_(&quot;N$&quot;* &quot;-&quot;??_);_(@_)"/>
    <numFmt numFmtId="165" formatCode="_(* #,##0.00_);_(* \(#,##0.00\);_(* &quot;-&quot;??_);_(@_)"/>
    <numFmt numFmtId="166" formatCode="#,##0.00_ ;[Red]\-#,##0.00\ "/>
    <numFmt numFmtId="167" formatCode="00000"/>
    <numFmt numFmtId="168" formatCode="&quot;$&quot;#,##0.00"/>
    <numFmt numFmtId="169" formatCode="#,##0.00_ ;\-#,##0.00\ 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0"/>
      <color indexed="8"/>
      <name val="MS Sans Serif"/>
      <family val="2"/>
    </font>
    <font>
      <sz val="9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9"/>
      <color indexed="8"/>
      <name val="Arial"/>
      <family val="2"/>
    </font>
    <font>
      <b/>
      <sz val="13.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indexed="51"/>
      <name val="Arial"/>
      <family val="2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sz val="7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thin">
        <color rgb="FF000000"/>
      </bottom>
      <diagonal/>
    </border>
  </borders>
  <cellStyleXfs count="25">
    <xf numFmtId="0" fontId="0" fillId="0" borderId="0"/>
    <xf numFmtId="0" fontId="13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9" fillId="0" borderId="0"/>
    <xf numFmtId="9" fontId="13" fillId="0" borderId="0" applyFont="0" applyFill="0" applyBorder="0" applyAlignment="0" applyProtection="0"/>
    <xf numFmtId="0" fontId="12" fillId="0" borderId="0"/>
    <xf numFmtId="43" fontId="23" fillId="0" borderId="0" applyFont="0" applyFill="0" applyBorder="0" applyAlignment="0" applyProtection="0"/>
    <xf numFmtId="0" fontId="6" fillId="0" borderId="0"/>
    <xf numFmtId="0" fontId="5" fillId="0" borderId="0"/>
    <xf numFmtId="43" fontId="25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43" fontId="13" fillId="0" borderId="0" applyFont="0" applyFill="0" applyBorder="0" applyAlignment="0" applyProtection="0"/>
    <xf numFmtId="0" fontId="3" fillId="0" borderId="0"/>
    <xf numFmtId="43" fontId="13" fillId="0" borderId="0" applyFont="0" applyFill="0" applyBorder="0" applyAlignment="0" applyProtection="0"/>
    <xf numFmtId="0" fontId="3" fillId="0" borderId="0"/>
    <xf numFmtId="9" fontId="1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517">
    <xf numFmtId="0" fontId="0" fillId="0" borderId="0" xfId="0"/>
    <xf numFmtId="0" fontId="0" fillId="2" borderId="0" xfId="0" applyFill="1"/>
    <xf numFmtId="0" fontId="8" fillId="2" borderId="0" xfId="0" applyFont="1" applyFill="1"/>
    <xf numFmtId="0" fontId="0" fillId="2" borderId="0" xfId="0" applyFill="1" applyBorder="1"/>
    <xf numFmtId="0" fontId="13" fillId="2" borderId="0" xfId="1" applyFill="1"/>
    <xf numFmtId="0" fontId="13" fillId="2" borderId="0" xfId="1" applyFill="1" applyAlignment="1">
      <alignment horizontal="centerContinuous"/>
    </xf>
    <xf numFmtId="0" fontId="11" fillId="2" borderId="0" xfId="1" applyFont="1" applyFill="1" applyAlignment="1">
      <alignment horizontal="centerContinuous"/>
    </xf>
    <xf numFmtId="0" fontId="7" fillId="2" borderId="0" xfId="1" applyFont="1" applyFill="1" applyAlignment="1">
      <alignment horizontal="centerContinuous"/>
    </xf>
    <xf numFmtId="0" fontId="9" fillId="2" borderId="0" xfId="1" applyFont="1" applyFill="1" applyAlignment="1">
      <alignment horizontal="centerContinuous"/>
    </xf>
    <xf numFmtId="4" fontId="13" fillId="2" borderId="0" xfId="1" applyNumberFormat="1" applyFill="1"/>
    <xf numFmtId="0" fontId="11" fillId="2" borderId="0" xfId="1" applyFont="1" applyFill="1"/>
    <xf numFmtId="0" fontId="15" fillId="2" borderId="0" xfId="1" applyFont="1" applyFill="1" applyBorder="1" applyAlignment="1">
      <alignment horizontal="centerContinuous"/>
    </xf>
    <xf numFmtId="0" fontId="10" fillId="2" borderId="11" xfId="1" applyFont="1" applyFill="1" applyBorder="1" applyAlignment="1">
      <alignment horizontal="centerContinuous"/>
    </xf>
    <xf numFmtId="165" fontId="0" fillId="2" borderId="0" xfId="3" applyFont="1" applyFill="1"/>
    <xf numFmtId="0" fontId="13" fillId="2" borderId="10" xfId="1" applyFill="1" applyBorder="1"/>
    <xf numFmtId="0" fontId="11" fillId="2" borderId="10" xfId="1" applyFont="1" applyFill="1" applyBorder="1"/>
    <xf numFmtId="0" fontId="11" fillId="2" borderId="6" xfId="1" applyFont="1" applyFill="1" applyBorder="1"/>
    <xf numFmtId="0" fontId="11" fillId="4" borderId="10" xfId="1" applyFont="1" applyFill="1" applyBorder="1" applyAlignment="1">
      <alignment horizontal="center"/>
    </xf>
    <xf numFmtId="0" fontId="13" fillId="4" borderId="1" xfId="1" applyFill="1" applyBorder="1"/>
    <xf numFmtId="165" fontId="11" fillId="2" borderId="6" xfId="3" applyFont="1" applyFill="1" applyBorder="1"/>
    <xf numFmtId="0" fontId="13" fillId="4" borderId="0" xfId="1" applyFill="1"/>
    <xf numFmtId="0" fontId="11" fillId="2" borderId="8" xfId="1" applyFont="1" applyFill="1" applyBorder="1"/>
    <xf numFmtId="0" fontId="11" fillId="2" borderId="13" xfId="1" applyFont="1" applyFill="1" applyBorder="1"/>
    <xf numFmtId="4" fontId="11" fillId="2" borderId="13" xfId="1" applyNumberFormat="1" applyFont="1" applyFill="1" applyBorder="1"/>
    <xf numFmtId="0" fontId="13" fillId="2" borderId="1" xfId="1" applyFill="1" applyBorder="1" applyAlignment="1">
      <alignment horizontal="centerContinuous"/>
    </xf>
    <xf numFmtId="0" fontId="11" fillId="2" borderId="1" xfId="1" applyFont="1" applyFill="1" applyBorder="1" applyAlignment="1">
      <alignment horizontal="centerContinuous"/>
    </xf>
    <xf numFmtId="0" fontId="11" fillId="2" borderId="12" xfId="1" applyFont="1" applyFill="1" applyBorder="1" applyAlignment="1">
      <alignment horizontal="centerContinuous"/>
    </xf>
    <xf numFmtId="0" fontId="7" fillId="2" borderId="0" xfId="1" applyFont="1" applyFill="1" applyBorder="1" applyAlignment="1">
      <alignment horizontal="centerContinuous"/>
    </xf>
    <xf numFmtId="0" fontId="9" fillId="2" borderId="0" xfId="1" applyFont="1" applyFill="1" applyBorder="1" applyAlignment="1">
      <alignment horizontal="centerContinuous"/>
    </xf>
    <xf numFmtId="0" fontId="9" fillId="2" borderId="11" xfId="1" applyFont="1" applyFill="1" applyBorder="1" applyAlignment="1">
      <alignment horizontal="centerContinuous"/>
    </xf>
    <xf numFmtId="166" fontId="13" fillId="2" borderId="0" xfId="1" applyNumberFormat="1" applyFill="1"/>
    <xf numFmtId="0" fontId="10" fillId="2" borderId="0" xfId="1" applyFont="1" applyFill="1" applyBorder="1" applyAlignment="1">
      <alignment horizontal="centerContinuous"/>
    </xf>
    <xf numFmtId="0" fontId="13" fillId="0" borderId="0" xfId="1"/>
    <xf numFmtId="0" fontId="21" fillId="2" borderId="0" xfId="1" applyFont="1" applyFill="1"/>
    <xf numFmtId="0" fontId="11" fillId="4" borderId="5" xfId="1" applyFont="1" applyFill="1" applyBorder="1" applyAlignment="1">
      <alignment horizontal="center"/>
    </xf>
    <xf numFmtId="0" fontId="11" fillId="4" borderId="7" xfId="1" applyFont="1" applyFill="1" applyBorder="1" applyAlignment="1">
      <alignment horizontal="center"/>
    </xf>
    <xf numFmtId="0" fontId="13" fillId="0" borderId="0" xfId="1" applyAlignment="1">
      <alignment horizontal="centerContinuous"/>
    </xf>
    <xf numFmtId="4" fontId="13" fillId="0" borderId="0" xfId="1" applyNumberFormat="1"/>
    <xf numFmtId="4" fontId="18" fillId="2" borderId="0" xfId="1" applyNumberFormat="1" applyFont="1" applyFill="1"/>
    <xf numFmtId="9" fontId="18" fillId="2" borderId="0" xfId="1" applyNumberFormat="1" applyFont="1" applyFill="1" applyBorder="1" applyAlignment="1">
      <alignment horizontal="center"/>
    </xf>
    <xf numFmtId="4" fontId="18" fillId="2" borderId="0" xfId="1" applyNumberFormat="1" applyFont="1" applyFill="1" applyBorder="1"/>
    <xf numFmtId="0" fontId="13" fillId="2" borderId="0" xfId="1" applyFont="1" applyFill="1" applyBorder="1" applyAlignment="1">
      <alignment horizontal="centerContinuous"/>
    </xf>
    <xf numFmtId="0" fontId="16" fillId="2" borderId="0" xfId="1" applyFont="1" applyFill="1" applyBorder="1" applyAlignment="1">
      <alignment horizontal="centerContinuous"/>
    </xf>
    <xf numFmtId="0" fontId="11" fillId="2" borderId="11" xfId="1" applyFont="1" applyFill="1" applyBorder="1" applyAlignment="1">
      <alignment horizontal="center" vertical="top"/>
    </xf>
    <xf numFmtId="0" fontId="13" fillId="0" borderId="0" xfId="1" applyFill="1"/>
    <xf numFmtId="0" fontId="13" fillId="2" borderId="6" xfId="1" applyFont="1" applyFill="1" applyBorder="1"/>
    <xf numFmtId="0" fontId="8" fillId="6" borderId="19" xfId="1" applyFont="1" applyFill="1" applyBorder="1" applyAlignment="1">
      <alignment horizontal="center" vertical="center" wrapText="1"/>
    </xf>
    <xf numFmtId="0" fontId="11" fillId="7" borderId="10" xfId="1" applyFont="1" applyFill="1" applyBorder="1" applyAlignment="1">
      <alignment horizontal="center"/>
    </xf>
    <xf numFmtId="0" fontId="8" fillId="7" borderId="9" xfId="1" applyFont="1" applyFill="1" applyBorder="1" applyAlignment="1">
      <alignment horizontal="center"/>
    </xf>
    <xf numFmtId="0" fontId="14" fillId="7" borderId="4" xfId="1" quotePrefix="1" applyFont="1" applyFill="1" applyBorder="1" applyAlignment="1">
      <alignment horizontal="center" wrapText="1"/>
    </xf>
    <xf numFmtId="0" fontId="8" fillId="6" borderId="19" xfId="1" applyFont="1" applyFill="1" applyBorder="1" applyAlignment="1">
      <alignment horizontal="center" vertical="center" wrapText="1"/>
    </xf>
    <xf numFmtId="0" fontId="13" fillId="5" borderId="0" xfId="1" applyFont="1" applyFill="1"/>
    <xf numFmtId="0" fontId="13" fillId="5" borderId="0" xfId="1" applyFill="1"/>
    <xf numFmtId="165" fontId="13" fillId="5" borderId="0" xfId="3" applyFont="1" applyFill="1"/>
    <xf numFmtId="165" fontId="0" fillId="5" borderId="0" xfId="3" applyFont="1" applyFill="1"/>
    <xf numFmtId="0" fontId="8" fillId="2" borderId="0" xfId="0" applyFont="1" applyFill="1" applyAlignment="1">
      <alignment horizontal="center"/>
    </xf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11" fillId="2" borderId="14" xfId="1" applyFont="1" applyFill="1" applyBorder="1" applyAlignment="1">
      <alignment horizontal="center" vertical="top"/>
    </xf>
    <xf numFmtId="0" fontId="11" fillId="2" borderId="6" xfId="1" applyFont="1" applyFill="1" applyBorder="1" applyAlignment="1">
      <alignment horizontal="center" vertical="top"/>
    </xf>
    <xf numFmtId="0" fontId="14" fillId="2" borderId="6" xfId="1" applyFont="1" applyFill="1" applyBorder="1" applyAlignment="1">
      <alignment horizontal="left" vertical="top"/>
    </xf>
    <xf numFmtId="4" fontId="21" fillId="2" borderId="8" xfId="1" applyNumberFormat="1" applyFont="1" applyFill="1" applyBorder="1" applyAlignment="1">
      <alignment vertical="top"/>
    </xf>
    <xf numFmtId="4" fontId="21" fillId="2" borderId="5" xfId="1" applyNumberFormat="1" applyFont="1" applyFill="1" applyBorder="1" applyAlignment="1">
      <alignment vertical="top"/>
    </xf>
    <xf numFmtId="4" fontId="21" fillId="2" borderId="0" xfId="1" applyNumberFormat="1" applyFont="1" applyFill="1" applyBorder="1" applyAlignment="1">
      <alignment vertical="top"/>
    </xf>
    <xf numFmtId="4" fontId="21" fillId="0" borderId="11" xfId="1" applyNumberFormat="1" applyFont="1" applyBorder="1" applyAlignment="1">
      <alignment vertical="top"/>
    </xf>
    <xf numFmtId="4" fontId="21" fillId="2" borderId="11" xfId="1" applyNumberFormat="1" applyFont="1" applyFill="1" applyBorder="1" applyAlignment="1">
      <alignment vertical="top"/>
    </xf>
    <xf numFmtId="10" fontId="21" fillId="2" borderId="8" xfId="1" applyNumberFormat="1" applyFont="1" applyFill="1" applyBorder="1" applyAlignment="1">
      <alignment horizontal="center" vertical="top"/>
    </xf>
    <xf numFmtId="0" fontId="13" fillId="0" borderId="0" xfId="1" applyAlignment="1">
      <alignment vertical="top"/>
    </xf>
    <xf numFmtId="0" fontId="8" fillId="2" borderId="6" xfId="1" applyFont="1" applyFill="1" applyBorder="1" applyAlignment="1">
      <alignment horizontal="left" vertical="top"/>
    </xf>
    <xf numFmtId="4" fontId="21" fillId="2" borderId="6" xfId="1" applyNumberFormat="1" applyFont="1" applyFill="1" applyBorder="1" applyAlignment="1">
      <alignment vertical="top"/>
    </xf>
    <xf numFmtId="4" fontId="21" fillId="2" borderId="0" xfId="1" applyNumberFormat="1" applyFont="1" applyFill="1" applyAlignment="1">
      <alignment vertical="top"/>
    </xf>
    <xf numFmtId="10" fontId="21" fillId="2" borderId="6" xfId="1" applyNumberFormat="1" applyFont="1" applyFill="1" applyBorder="1" applyAlignment="1">
      <alignment horizontal="center" vertical="top"/>
    </xf>
    <xf numFmtId="0" fontId="8" fillId="2" borderId="6" xfId="1" applyFont="1" applyFill="1" applyBorder="1" applyAlignment="1">
      <alignment horizontal="left" vertical="top" wrapText="1"/>
    </xf>
    <xf numFmtId="4" fontId="21" fillId="2" borderId="10" xfId="1" applyNumberFormat="1" applyFont="1" applyFill="1" applyBorder="1" applyAlignment="1">
      <alignment vertical="top"/>
    </xf>
    <xf numFmtId="0" fontId="22" fillId="2" borderId="4" xfId="1" applyFont="1" applyFill="1" applyBorder="1" applyAlignment="1">
      <alignment vertical="top"/>
    </xf>
    <xf numFmtId="0" fontId="18" fillId="2" borderId="4" xfId="1" applyFont="1" applyFill="1" applyBorder="1" applyAlignment="1">
      <alignment vertical="top"/>
    </xf>
    <xf numFmtId="4" fontId="18" fillId="2" borderId="4" xfId="1" applyNumberFormat="1" applyFont="1" applyFill="1" applyBorder="1" applyAlignment="1">
      <alignment vertical="top"/>
    </xf>
    <xf numFmtId="10" fontId="18" fillId="2" borderId="4" xfId="1" applyNumberFormat="1" applyFont="1" applyFill="1" applyBorder="1" applyAlignment="1">
      <alignment horizontal="center" vertical="top"/>
    </xf>
    <xf numFmtId="0" fontId="14" fillId="2" borderId="10" xfId="1" applyFont="1" applyFill="1" applyBorder="1" applyAlignment="1">
      <alignment horizontal="left" vertical="top" wrapText="1"/>
    </xf>
    <xf numFmtId="0" fontId="22" fillId="2" borderId="9" xfId="1" applyFont="1" applyFill="1" applyBorder="1" applyAlignment="1">
      <alignment vertical="top"/>
    </xf>
    <xf numFmtId="4" fontId="18" fillId="2" borderId="9" xfId="1" applyNumberFormat="1" applyFont="1" applyFill="1" applyBorder="1" applyAlignment="1">
      <alignment vertical="top"/>
    </xf>
    <xf numFmtId="0" fontId="18" fillId="2" borderId="11" xfId="1" applyFont="1" applyFill="1" applyBorder="1" applyAlignment="1">
      <alignment vertical="top"/>
    </xf>
    <xf numFmtId="0" fontId="18" fillId="2" borderId="0" xfId="1" applyFont="1" applyFill="1" applyBorder="1" applyAlignment="1">
      <alignment vertical="top"/>
    </xf>
    <xf numFmtId="0" fontId="8" fillId="2" borderId="8" xfId="1" applyFont="1" applyFill="1" applyBorder="1" applyAlignment="1">
      <alignment horizontal="left" vertical="top" wrapText="1"/>
    </xf>
    <xf numFmtId="4" fontId="21" fillId="2" borderId="2" xfId="1" applyNumberFormat="1" applyFont="1" applyFill="1" applyBorder="1" applyAlignment="1">
      <alignment vertical="top"/>
    </xf>
    <xf numFmtId="9" fontId="18" fillId="2" borderId="4" xfId="1" applyNumberFormat="1" applyFont="1" applyFill="1" applyBorder="1" applyAlignment="1">
      <alignment horizontal="center" vertical="top"/>
    </xf>
    <xf numFmtId="0" fontId="16" fillId="2" borderId="9" xfId="1" applyFont="1" applyFill="1" applyBorder="1" applyAlignment="1">
      <alignment horizontal="centerContinuous" vertical="top"/>
    </xf>
    <xf numFmtId="0" fontId="13" fillId="2" borderId="4" xfId="1" applyFont="1" applyFill="1" applyBorder="1" applyAlignment="1">
      <alignment horizontal="centerContinuous" vertical="top"/>
    </xf>
    <xf numFmtId="43" fontId="18" fillId="2" borderId="0" xfId="10" applyFont="1" applyFill="1"/>
    <xf numFmtId="0" fontId="18" fillId="2" borderId="4" xfId="1" applyFont="1" applyFill="1" applyBorder="1" applyAlignment="1">
      <alignment horizontal="left" vertical="top"/>
    </xf>
    <xf numFmtId="0" fontId="8" fillId="3" borderId="6" xfId="1" applyFont="1" applyFill="1" applyBorder="1"/>
    <xf numFmtId="0" fontId="8" fillId="0" borderId="0" xfId="1" applyFont="1"/>
    <xf numFmtId="0" fontId="13" fillId="2" borderId="0" xfId="1" applyFill="1" applyAlignment="1">
      <alignment vertical="top"/>
    </xf>
    <xf numFmtId="0" fontId="18" fillId="4" borderId="4" xfId="1" applyFont="1" applyFill="1" applyBorder="1" applyAlignment="1">
      <alignment horizontal="centerContinuous" vertical="center" wrapText="1"/>
    </xf>
    <xf numFmtId="0" fontId="18" fillId="4" borderId="9" xfId="1" applyFont="1" applyFill="1" applyBorder="1" applyAlignment="1">
      <alignment horizontal="centerContinuous" vertical="center" wrapText="1"/>
    </xf>
    <xf numFmtId="0" fontId="14" fillId="4" borderId="3" xfId="1" applyFont="1" applyFill="1" applyBorder="1" applyAlignment="1">
      <alignment horizontal="centerContinuous" vertical="center"/>
    </xf>
    <xf numFmtId="0" fontId="14" fillId="4" borderId="15" xfId="1" applyFont="1" applyFill="1" applyBorder="1" applyAlignment="1">
      <alignment horizontal="centerContinuous" vertical="center"/>
    </xf>
    <xf numFmtId="0" fontId="14" fillId="4" borderId="4" xfId="1" applyFont="1" applyFill="1" applyBorder="1" applyAlignment="1">
      <alignment horizontal="center" vertical="center"/>
    </xf>
    <xf numFmtId="0" fontId="14" fillId="4" borderId="15" xfId="1" applyFont="1" applyFill="1" applyBorder="1" applyAlignment="1">
      <alignment horizontal="center" vertical="center"/>
    </xf>
    <xf numFmtId="0" fontId="17" fillId="4" borderId="12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/>
    </xf>
    <xf numFmtId="43" fontId="13" fillId="0" borderId="0" xfId="1" applyNumberFormat="1"/>
    <xf numFmtId="0" fontId="8" fillId="0" borderId="0" xfId="1" applyFont="1" applyFill="1" applyAlignment="1">
      <alignment horizontal="center"/>
    </xf>
    <xf numFmtId="4" fontId="13" fillId="0" borderId="0" xfId="1" applyNumberFormat="1" applyAlignment="1">
      <alignment vertical="top"/>
    </xf>
    <xf numFmtId="166" fontId="13" fillId="2" borderId="6" xfId="10" applyNumberFormat="1" applyFont="1" applyFill="1" applyBorder="1"/>
    <xf numFmtId="166" fontId="8" fillId="3" borderId="6" xfId="10" applyNumberFormat="1" applyFont="1" applyFill="1" applyBorder="1"/>
    <xf numFmtId="166" fontId="13" fillId="2" borderId="10" xfId="1" applyNumberFormat="1" applyFill="1" applyBorder="1"/>
    <xf numFmtId="166" fontId="13" fillId="0" borderId="0" xfId="1" applyNumberFormat="1"/>
    <xf numFmtId="166" fontId="0" fillId="0" borderId="0" xfId="0" applyNumberFormat="1" applyAlignment="1">
      <alignment vertical="top" wrapText="1"/>
    </xf>
    <xf numFmtId="165" fontId="13" fillId="2" borderId="0" xfId="3" applyFont="1" applyFill="1"/>
    <xf numFmtId="43" fontId="13" fillId="0" borderId="0" xfId="10" applyFont="1"/>
    <xf numFmtId="43" fontId="13" fillId="0" borderId="0" xfId="10" applyFont="1" applyAlignment="1">
      <alignment vertical="top"/>
    </xf>
    <xf numFmtId="43" fontId="13" fillId="0" borderId="0" xfId="1" applyNumberFormat="1" applyAlignment="1">
      <alignment vertical="top"/>
    </xf>
    <xf numFmtId="0" fontId="11" fillId="2" borderId="4" xfId="1" applyFont="1" applyFill="1" applyBorder="1" applyAlignment="1">
      <alignment vertical="top"/>
    </xf>
    <xf numFmtId="4" fontId="11" fillId="2" borderId="4" xfId="1" applyNumberFormat="1" applyFont="1" applyFill="1" applyBorder="1" applyAlignment="1" applyProtection="1">
      <alignment horizontal="right" vertical="top"/>
      <protection locked="0"/>
    </xf>
    <xf numFmtId="0" fontId="13" fillId="2" borderId="0" xfId="1" applyFill="1" applyAlignment="1">
      <alignment vertical="top" wrapText="1"/>
    </xf>
    <xf numFmtId="4" fontId="11" fillId="2" borderId="10" xfId="1" applyNumberFormat="1" applyFont="1" applyFill="1" applyBorder="1" applyAlignment="1">
      <alignment horizontal="right" vertical="top" wrapText="1"/>
    </xf>
    <xf numFmtId="0" fontId="14" fillId="4" borderId="4" xfId="1" applyFont="1" applyFill="1" applyBorder="1" applyAlignment="1">
      <alignment horizontal="center" vertical="center"/>
    </xf>
    <xf numFmtId="0" fontId="0" fillId="5" borderId="0" xfId="0" applyFill="1"/>
    <xf numFmtId="0" fontId="0" fillId="5" borderId="0" xfId="0" applyFill="1" applyBorder="1"/>
    <xf numFmtId="0" fontId="8" fillId="5" borderId="0" xfId="0" applyFont="1" applyFill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0" fillId="5" borderId="1" xfId="0" applyFill="1" applyBorder="1"/>
    <xf numFmtId="4" fontId="21" fillId="2" borderId="3" xfId="1" applyNumberFormat="1" applyFont="1" applyFill="1" applyBorder="1" applyAlignment="1">
      <alignment vertical="top"/>
    </xf>
    <xf numFmtId="0" fontId="11" fillId="2" borderId="4" xfId="1" quotePrefix="1" applyFont="1" applyFill="1" applyBorder="1" applyAlignment="1" applyProtection="1">
      <alignment horizontal="left"/>
      <protection locked="0"/>
    </xf>
    <xf numFmtId="4" fontId="21" fillId="2" borderId="11" xfId="1" applyNumberFormat="1" applyFont="1" applyFill="1" applyBorder="1" applyAlignment="1">
      <alignment vertical="top"/>
    </xf>
    <xf numFmtId="4" fontId="18" fillId="2" borderId="9" xfId="1" applyNumberFormat="1" applyFont="1" applyFill="1" applyBorder="1" applyAlignment="1">
      <alignment vertical="top"/>
    </xf>
    <xf numFmtId="0" fontId="11" fillId="2" borderId="8" xfId="1" applyFont="1" applyFill="1" applyBorder="1" applyAlignment="1">
      <alignment horizontal="center" vertical="center"/>
    </xf>
    <xf numFmtId="0" fontId="14" fillId="4" borderId="4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168" fontId="11" fillId="2" borderId="13" xfId="1" applyNumberFormat="1" applyFont="1" applyFill="1" applyBorder="1"/>
    <xf numFmtId="4" fontId="11" fillId="5" borderId="4" xfId="1" applyNumberFormat="1" applyFont="1" applyFill="1" applyBorder="1" applyAlignment="1">
      <alignment horizontal="right" vertical="top"/>
    </xf>
    <xf numFmtId="4" fontId="11" fillId="2" borderId="10" xfId="1" applyNumberFormat="1" applyFont="1" applyFill="1" applyBorder="1" applyAlignment="1">
      <alignment vertical="top" wrapText="1"/>
    </xf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168" fontId="8" fillId="0" borderId="0" xfId="1" applyNumberFormat="1" applyFont="1"/>
    <xf numFmtId="44" fontId="11" fillId="0" borderId="0" xfId="21" applyFont="1"/>
    <xf numFmtId="44" fontId="8" fillId="2" borderId="0" xfId="21" applyFont="1" applyFill="1" applyAlignment="1">
      <alignment horizontal="centerContinuous"/>
    </xf>
    <xf numFmtId="0" fontId="13" fillId="2" borderId="21" xfId="1" applyFill="1" applyBorder="1"/>
    <xf numFmtId="166" fontId="13" fillId="2" borderId="21" xfId="1" applyNumberFormat="1" applyFill="1" applyBorder="1"/>
    <xf numFmtId="0" fontId="8" fillId="3" borderId="22" xfId="1" applyFont="1" applyFill="1" applyBorder="1"/>
    <xf numFmtId="166" fontId="13" fillId="2" borderId="11" xfId="10" applyNumberFormat="1" applyFont="1" applyFill="1" applyBorder="1"/>
    <xf numFmtId="166" fontId="13" fillId="2" borderId="12" xfId="1" applyNumberFormat="1" applyFill="1" applyBorder="1"/>
    <xf numFmtId="166" fontId="8" fillId="3" borderId="22" xfId="1" applyNumberFormat="1" applyFont="1" applyFill="1" applyBorder="1"/>
    <xf numFmtId="0" fontId="13" fillId="2" borderId="22" xfId="1" applyFill="1" applyBorder="1"/>
    <xf numFmtId="166" fontId="8" fillId="3" borderId="22" xfId="10" applyNumberFormat="1" applyFont="1" applyFill="1" applyBorder="1"/>
    <xf numFmtId="0" fontId="13" fillId="2" borderId="23" xfId="1" applyFill="1" applyBorder="1"/>
    <xf numFmtId="0" fontId="10" fillId="0" borderId="0" xfId="6" applyFont="1" applyAlignment="1"/>
    <xf numFmtId="44" fontId="8" fillId="2" borderId="0" xfId="1" applyNumberFormat="1" applyFont="1" applyFill="1" applyAlignment="1">
      <alignment horizontal="centerContinuous"/>
    </xf>
    <xf numFmtId="0" fontId="13" fillId="2" borderId="2" xfId="0" applyFont="1" applyFill="1" applyBorder="1" applyAlignment="1"/>
    <xf numFmtId="0" fontId="0" fillId="2" borderId="2" xfId="0" applyFill="1" applyBorder="1" applyAlignment="1"/>
    <xf numFmtId="0" fontId="8" fillId="2" borderId="0" xfId="0" applyFont="1" applyFill="1" applyAlignment="1"/>
    <xf numFmtId="0" fontId="0" fillId="2" borderId="0" xfId="0" applyFill="1" applyAlignment="1"/>
    <xf numFmtId="10" fontId="21" fillId="2" borderId="4" xfId="1" applyNumberFormat="1" applyFont="1" applyFill="1" applyBorder="1" applyAlignment="1">
      <alignment horizontal="center" vertical="top"/>
    </xf>
    <xf numFmtId="0" fontId="13" fillId="2" borderId="4" xfId="1" applyFont="1" applyFill="1" applyBorder="1" applyAlignment="1">
      <alignment horizontal="left" vertical="top" wrapText="1"/>
    </xf>
    <xf numFmtId="0" fontId="13" fillId="2" borderId="4" xfId="1" applyFont="1" applyFill="1" applyBorder="1" applyAlignment="1">
      <alignment vertical="top"/>
    </xf>
    <xf numFmtId="4" fontId="13" fillId="2" borderId="4" xfId="1" applyNumberFormat="1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center" vertical="center"/>
    </xf>
    <xf numFmtId="0" fontId="13" fillId="0" borderId="0" xfId="1" applyFill="1" applyAlignment="1">
      <alignment vertical="center"/>
    </xf>
    <xf numFmtId="0" fontId="13" fillId="2" borderId="21" xfId="1" applyFill="1" applyBorder="1" applyAlignment="1">
      <alignment vertical="center"/>
    </xf>
    <xf numFmtId="0" fontId="13" fillId="2" borderId="6" xfId="1" applyFill="1" applyBorder="1" applyAlignment="1">
      <alignment vertical="center"/>
    </xf>
    <xf numFmtId="0" fontId="8" fillId="3" borderId="6" xfId="1" applyFont="1" applyFill="1" applyBorder="1" applyAlignment="1">
      <alignment vertical="center"/>
    </xf>
    <xf numFmtId="0" fontId="13" fillId="2" borderId="10" xfId="1" applyFill="1" applyBorder="1" applyAlignment="1">
      <alignment vertical="center"/>
    </xf>
    <xf numFmtId="0" fontId="13" fillId="2" borderId="0" xfId="1" applyFill="1" applyAlignment="1">
      <alignment vertical="center"/>
    </xf>
    <xf numFmtId="0" fontId="13" fillId="0" borderId="0" xfId="1" applyAlignment="1">
      <alignment vertical="center"/>
    </xf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43" fontId="8" fillId="0" borderId="0" xfId="10" applyFont="1"/>
    <xf numFmtId="0" fontId="29" fillId="0" borderId="0" xfId="1" applyFont="1"/>
    <xf numFmtId="43" fontId="29" fillId="0" borderId="0" xfId="10" applyFont="1"/>
    <xf numFmtId="43" fontId="29" fillId="0" borderId="0" xfId="10" applyFont="1" applyFill="1"/>
    <xf numFmtId="4" fontId="29" fillId="0" borderId="0" xfId="1" applyNumberFormat="1" applyFont="1"/>
    <xf numFmtId="4" fontId="8" fillId="2" borderId="0" xfId="1" applyNumberFormat="1" applyFont="1" applyFill="1" applyAlignment="1">
      <alignment horizontal="centerContinuous"/>
    </xf>
    <xf numFmtId="43" fontId="21" fillId="2" borderId="8" xfId="10" applyFont="1" applyFill="1" applyBorder="1" applyAlignment="1">
      <alignment vertical="top"/>
    </xf>
    <xf numFmtId="166" fontId="20" fillId="2" borderId="22" xfId="1" applyNumberFormat="1" applyFont="1" applyFill="1" applyBorder="1" applyAlignment="1">
      <alignment vertical="top"/>
    </xf>
    <xf numFmtId="166" fontId="27" fillId="3" borderId="22" xfId="10" applyNumberFormat="1" applyFont="1" applyFill="1" applyBorder="1" applyAlignment="1">
      <alignment vertical="top"/>
    </xf>
    <xf numFmtId="0" fontId="13" fillId="0" borderId="0" xfId="1" applyFill="1" applyAlignment="1">
      <alignment wrapText="1"/>
    </xf>
    <xf numFmtId="0" fontId="13" fillId="0" borderId="0" xfId="1" applyAlignment="1">
      <alignment wrapText="1"/>
    </xf>
    <xf numFmtId="0" fontId="13" fillId="0" borderId="21" xfId="1" applyBorder="1"/>
    <xf numFmtId="0" fontId="13" fillId="0" borderId="21" xfId="1" applyBorder="1" applyAlignment="1">
      <alignment wrapText="1"/>
    </xf>
    <xf numFmtId="43" fontId="8" fillId="3" borderId="22" xfId="10" applyNumberFormat="1" applyFont="1" applyFill="1" applyBorder="1" applyAlignment="1">
      <alignment horizontal="right"/>
    </xf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0" fontId="10" fillId="5" borderId="0" xfId="1" applyFont="1" applyFill="1" applyBorder="1" applyAlignment="1">
      <alignment horizontal="centerContinuous"/>
    </xf>
    <xf numFmtId="166" fontId="13" fillId="5" borderId="0" xfId="1" applyNumberFormat="1" applyFill="1"/>
    <xf numFmtId="0" fontId="9" fillId="2" borderId="0" xfId="1" applyFont="1" applyFill="1" applyBorder="1" applyAlignment="1">
      <alignment horizontal="center"/>
    </xf>
    <xf numFmtId="0" fontId="18" fillId="4" borderId="4" xfId="1" applyFont="1" applyFill="1" applyBorder="1" applyAlignment="1">
      <alignment horizontal="center" vertical="center" wrapText="1"/>
    </xf>
    <xf numFmtId="0" fontId="14" fillId="4" borderId="4" xfId="1" applyFont="1" applyFill="1" applyBorder="1" applyAlignment="1">
      <alignment horizontal="center" vertical="center"/>
    </xf>
    <xf numFmtId="0" fontId="11" fillId="7" borderId="9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4" fontId="18" fillId="2" borderId="0" xfId="1" applyNumberFormat="1" applyFont="1" applyFill="1" applyAlignment="1"/>
    <xf numFmtId="0" fontId="9" fillId="2" borderId="0" xfId="1" applyFont="1" applyFill="1" applyBorder="1" applyAlignment="1">
      <alignment horizontal="center"/>
    </xf>
    <xf numFmtId="0" fontId="14" fillId="4" borderId="4" xfId="1" applyFont="1" applyFill="1" applyBorder="1" applyAlignment="1">
      <alignment horizontal="center" vertical="center"/>
    </xf>
    <xf numFmtId="0" fontId="8" fillId="3" borderId="33" xfId="1" applyFont="1" applyFill="1" applyBorder="1" applyAlignment="1">
      <alignment vertical="center"/>
    </xf>
    <xf numFmtId="43" fontId="13" fillId="0" borderId="0" xfId="1" applyNumberFormat="1" applyFill="1"/>
    <xf numFmtId="0" fontId="30" fillId="4" borderId="4" xfId="0" applyFont="1" applyFill="1" applyBorder="1"/>
    <xf numFmtId="7" fontId="30" fillId="4" borderId="4" xfId="0" applyNumberFormat="1" applyFont="1" applyFill="1" applyBorder="1"/>
    <xf numFmtId="0" fontId="30" fillId="4" borderId="4" xfId="0" applyFont="1" applyFill="1" applyBorder="1" applyAlignment="1">
      <alignment horizontal="centerContinuous" vertical="center"/>
    </xf>
    <xf numFmtId="0" fontId="30" fillId="4" borderId="4" xfId="0" quotePrefix="1" applyFont="1" applyFill="1" applyBorder="1" applyAlignment="1">
      <alignment horizontal="centerContinuous" vertical="center"/>
    </xf>
    <xf numFmtId="0" fontId="30" fillId="0" borderId="4" xfId="0" applyFont="1" applyBorder="1"/>
    <xf numFmtId="168" fontId="0" fillId="0" borderId="4" xfId="0" applyNumberFormat="1" applyBorder="1"/>
    <xf numFmtId="168" fontId="0" fillId="0" borderId="4" xfId="0" applyNumberFormat="1" applyBorder="1" applyAlignment="1">
      <alignment vertical="center"/>
    </xf>
    <xf numFmtId="168" fontId="30" fillId="0" borderId="4" xfId="0" applyNumberFormat="1" applyFont="1" applyBorder="1" applyAlignment="1">
      <alignment vertical="center"/>
    </xf>
    <xf numFmtId="168" fontId="30" fillId="0" borderId="4" xfId="0" applyNumberFormat="1" applyFont="1" applyBorder="1"/>
    <xf numFmtId="0" fontId="30" fillId="0" borderId="4" xfId="0" applyFont="1" applyBorder="1" applyAlignment="1">
      <alignment vertical="center"/>
    </xf>
    <xf numFmtId="0" fontId="1" fillId="0" borderId="0" xfId="23" applyAlignment="1">
      <alignment horizontal="centerContinuous"/>
    </xf>
    <xf numFmtId="0" fontId="1" fillId="0" borderId="0" xfId="23"/>
    <xf numFmtId="0" fontId="32" fillId="4" borderId="4" xfId="23" applyFont="1" applyFill="1" applyBorder="1" applyAlignment="1">
      <alignment horizontal="centerContinuous" vertical="center"/>
    </xf>
    <xf numFmtId="0" fontId="32" fillId="4" borderId="4" xfId="23" applyFont="1" applyFill="1" applyBorder="1" applyAlignment="1">
      <alignment horizontal="centerContinuous" vertical="center" wrapText="1"/>
    </xf>
    <xf numFmtId="0" fontId="1" fillId="0" borderId="0" xfId="24"/>
    <xf numFmtId="0" fontId="1" fillId="0" borderId="0" xfId="24" applyAlignment="1">
      <alignment horizontal="right"/>
    </xf>
    <xf numFmtId="0" fontId="35" fillId="8" borderId="22" xfId="0" applyFont="1" applyFill="1" applyBorder="1" applyAlignment="1">
      <alignment horizontal="left" vertical="center"/>
    </xf>
    <xf numFmtId="0" fontId="35" fillId="8" borderId="22" xfId="0" applyFont="1" applyFill="1" applyBorder="1" applyAlignment="1">
      <alignment horizontal="left" vertical="center" wrapText="1"/>
    </xf>
    <xf numFmtId="0" fontId="17" fillId="3" borderId="22" xfId="1" applyFont="1" applyFill="1" applyBorder="1" applyAlignment="1">
      <alignment vertical="top"/>
    </xf>
    <xf numFmtId="0" fontId="17" fillId="3" borderId="22" xfId="1" applyFont="1" applyFill="1" applyBorder="1" applyAlignment="1">
      <alignment vertical="center"/>
    </xf>
    <xf numFmtId="166" fontId="17" fillId="3" borderId="22" xfId="10" applyNumberFormat="1" applyFont="1" applyFill="1" applyBorder="1" applyAlignment="1">
      <alignment vertical="top"/>
    </xf>
    <xf numFmtId="0" fontId="14" fillId="4" borderId="4" xfId="1" applyFont="1" applyFill="1" applyBorder="1" applyAlignment="1">
      <alignment horizontal="center" vertical="center"/>
    </xf>
    <xf numFmtId="0" fontId="8" fillId="4" borderId="4" xfId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30" fillId="4" borderId="4" xfId="0" applyFont="1" applyFill="1" applyBorder="1" applyAlignment="1">
      <alignment horizontal="center" vertical="center"/>
    </xf>
    <xf numFmtId="0" fontId="0" fillId="0" borderId="4" xfId="0" applyBorder="1"/>
    <xf numFmtId="0" fontId="34" fillId="0" borderId="4" xfId="0" applyFont="1" applyBorder="1" applyAlignment="1">
      <alignment horizontal="center"/>
    </xf>
    <xf numFmtId="0" fontId="30" fillId="4" borderId="4" xfId="0" applyFont="1" applyFill="1" applyBorder="1" applyAlignment="1">
      <alignment horizontal="centerContinuous" vertical="center" wrapText="1"/>
    </xf>
    <xf numFmtId="0" fontId="36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5" fillId="0" borderId="0" xfId="0" applyFont="1"/>
    <xf numFmtId="0" fontId="15" fillId="0" borderId="0" xfId="0" applyFont="1" applyAlignment="1">
      <alignment horizontal="right"/>
    </xf>
    <xf numFmtId="0" fontId="0" fillId="0" borderId="0" xfId="0" applyAlignment="1">
      <alignment horizontal="centerContinuous" vertical="center"/>
    </xf>
    <xf numFmtId="0" fontId="0" fillId="0" borderId="4" xfId="0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30" fillId="0" borderId="4" xfId="0" applyNumberFormat="1" applyFont="1" applyBorder="1" applyAlignment="1">
      <alignment horizontal="center"/>
    </xf>
    <xf numFmtId="0" fontId="38" fillId="0" borderId="0" xfId="0" applyFont="1" applyAlignment="1">
      <alignment horizontal="centerContinuous" vertical="center"/>
    </xf>
    <xf numFmtId="0" fontId="18" fillId="0" borderId="0" xfId="0" applyFont="1"/>
    <xf numFmtId="7" fontId="18" fillId="0" borderId="0" xfId="0" applyNumberFormat="1" applyFont="1"/>
    <xf numFmtId="0" fontId="18" fillId="0" borderId="0" xfId="1" applyFont="1" applyAlignment="1">
      <alignment vertical="top"/>
    </xf>
    <xf numFmtId="43" fontId="18" fillId="0" borderId="0" xfId="10" applyFont="1" applyAlignment="1">
      <alignment vertical="top"/>
    </xf>
    <xf numFmtId="8" fontId="8" fillId="0" borderId="0" xfId="10" applyNumberFormat="1" applyFont="1"/>
    <xf numFmtId="0" fontId="0" fillId="0" borderId="4" xfId="0" applyBorder="1" applyAlignment="1">
      <alignment wrapText="1"/>
    </xf>
    <xf numFmtId="0" fontId="10" fillId="2" borderId="0" xfId="1" applyFont="1" applyFill="1" applyAlignment="1">
      <alignment horizontal="centerContinuous"/>
    </xf>
    <xf numFmtId="0" fontId="15" fillId="0" borderId="0" xfId="0" applyFont="1" applyAlignment="1">
      <alignment horizontal="centerContinuous" vertical="center"/>
    </xf>
    <xf numFmtId="0" fontId="10" fillId="2" borderId="0" xfId="1" applyFont="1" applyFill="1" applyAlignment="1"/>
    <xf numFmtId="0" fontId="15" fillId="0" borderId="0" xfId="1" applyFont="1"/>
    <xf numFmtId="43" fontId="15" fillId="0" borderId="0" xfId="10" applyFont="1"/>
    <xf numFmtId="0" fontId="15" fillId="2" borderId="0" xfId="1" applyFont="1" applyFill="1" applyAlignment="1">
      <alignment horizontal="centerContinuous"/>
    </xf>
    <xf numFmtId="0" fontId="15" fillId="0" borderId="0" xfId="1" applyFont="1" applyAlignment="1">
      <alignment horizontal="centerContinuous"/>
    </xf>
    <xf numFmtId="0" fontId="13" fillId="0" borderId="4" xfId="0" applyFont="1" applyBorder="1" applyAlignment="1">
      <alignment horizontal="center"/>
    </xf>
    <xf numFmtId="0" fontId="13" fillId="0" borderId="4" xfId="0" applyFont="1" applyBorder="1"/>
    <xf numFmtId="0" fontId="13" fillId="0" borderId="4" xfId="0" applyFont="1" applyBorder="1" applyAlignment="1">
      <alignment wrapText="1"/>
    </xf>
    <xf numFmtId="0" fontId="40" fillId="0" borderId="0" xfId="23" applyFont="1" applyAlignment="1">
      <alignment horizontal="centerContinuous"/>
    </xf>
    <xf numFmtId="0" fontId="36" fillId="0" borderId="0" xfId="23" applyFont="1" applyAlignment="1">
      <alignment horizontal="centerContinuous"/>
    </xf>
    <xf numFmtId="0" fontId="32" fillId="0" borderId="4" xfId="0" applyFont="1" applyBorder="1" applyAlignment="1">
      <alignment horizontal="centerContinuous"/>
    </xf>
    <xf numFmtId="0" fontId="32" fillId="0" borderId="4" xfId="0" applyFont="1" applyBorder="1"/>
    <xf numFmtId="168" fontId="32" fillId="0" borderId="4" xfId="0" applyNumberFormat="1" applyFont="1" applyBorder="1"/>
    <xf numFmtId="9" fontId="32" fillId="0" borderId="4" xfId="0" applyNumberFormat="1" applyFont="1" applyBorder="1"/>
    <xf numFmtId="0" fontId="33" fillId="0" borderId="4" xfId="0" applyFont="1" applyBorder="1" applyAlignment="1">
      <alignment horizontal="centerContinuous" vertical="center"/>
    </xf>
    <xf numFmtId="0" fontId="33" fillId="0" borderId="4" xfId="0" applyFont="1" applyBorder="1" applyAlignment="1">
      <alignment horizontal="centerContinuous" vertical="center" wrapText="1"/>
    </xf>
    <xf numFmtId="168" fontId="33" fillId="0" borderId="4" xfId="0" applyNumberFormat="1" applyFont="1" applyBorder="1" applyAlignment="1">
      <alignment horizontal="centerContinuous" vertical="center"/>
    </xf>
    <xf numFmtId="168" fontId="33" fillId="0" borderId="4" xfId="0" applyNumberFormat="1" applyFont="1" applyBorder="1" applyAlignment="1">
      <alignment horizontal="centerContinuous" vertical="center" wrapText="1"/>
    </xf>
    <xf numFmtId="9" fontId="33" fillId="0" borderId="4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168" fontId="0" fillId="0" borderId="4" xfId="0" applyNumberFormat="1" applyBorder="1" applyAlignment="1">
      <alignment vertical="center" wrapText="1"/>
    </xf>
    <xf numFmtId="4" fontId="11" fillId="2" borderId="0" xfId="1" applyNumberFormat="1" applyFont="1" applyFill="1" applyBorder="1" applyAlignment="1" applyProtection="1">
      <alignment horizontal="right" vertical="top"/>
      <protection locked="0"/>
    </xf>
    <xf numFmtId="168" fontId="13" fillId="0" borderId="4" xfId="0" applyNumberFormat="1" applyFont="1" applyBorder="1"/>
    <xf numFmtId="0" fontId="13" fillId="5" borderId="4" xfId="1" applyFont="1" applyFill="1" applyBorder="1" applyAlignment="1">
      <alignment vertical="top"/>
    </xf>
    <xf numFmtId="168" fontId="0" fillId="5" borderId="4" xfId="0" applyNumberFormat="1" applyFill="1" applyBorder="1"/>
    <xf numFmtId="168" fontId="13" fillId="5" borderId="4" xfId="0" applyNumberFormat="1" applyFont="1" applyFill="1" applyBorder="1"/>
    <xf numFmtId="49" fontId="28" fillId="5" borderId="28" xfId="0" applyNumberFormat="1" applyFont="1" applyFill="1" applyBorder="1" applyAlignment="1">
      <alignment vertical="top" wrapText="1"/>
    </xf>
    <xf numFmtId="168" fontId="0" fillId="5" borderId="10" xfId="0" applyNumberFormat="1" applyFill="1" applyBorder="1"/>
    <xf numFmtId="4" fontId="11" fillId="2" borderId="0" xfId="1" applyNumberFormat="1" applyFont="1" applyFill="1" applyBorder="1" applyAlignment="1">
      <alignment horizontal="right" vertical="top" wrapText="1"/>
    </xf>
    <xf numFmtId="0" fontId="27" fillId="2" borderId="14" xfId="1" applyFont="1" applyFill="1" applyBorder="1" applyAlignment="1">
      <alignment vertical="top"/>
    </xf>
    <xf numFmtId="0" fontId="13" fillId="2" borderId="0" xfId="1" applyFont="1" applyFill="1" applyBorder="1" applyAlignment="1">
      <alignment vertical="top"/>
    </xf>
    <xf numFmtId="0" fontId="41" fillId="2" borderId="4" xfId="1" applyFont="1" applyFill="1" applyBorder="1" applyAlignment="1">
      <alignment vertical="top"/>
    </xf>
    <xf numFmtId="4" fontId="42" fillId="2" borderId="4" xfId="1" applyNumberFormat="1" applyFont="1" applyFill="1" applyBorder="1" applyAlignment="1">
      <alignment horizontal="left" vertical="top" wrapText="1"/>
    </xf>
    <xf numFmtId="4" fontId="41" fillId="2" borderId="10" xfId="1" applyNumberFormat="1" applyFont="1" applyFill="1" applyBorder="1" applyAlignment="1">
      <alignment vertical="top" wrapText="1"/>
    </xf>
    <xf numFmtId="4" fontId="41" fillId="2" borderId="10" xfId="1" applyNumberFormat="1" applyFont="1" applyFill="1" applyBorder="1" applyAlignment="1">
      <alignment horizontal="right" vertical="top" wrapText="1"/>
    </xf>
    <xf numFmtId="0" fontId="42" fillId="2" borderId="0" xfId="1" applyFont="1" applyFill="1" applyAlignment="1">
      <alignment vertical="top"/>
    </xf>
    <xf numFmtId="0" fontId="41" fillId="2" borderId="4" xfId="1" applyFont="1" applyFill="1" applyBorder="1" applyAlignment="1">
      <alignment horizontal="center" vertical="center" wrapText="1"/>
    </xf>
    <xf numFmtId="0" fontId="42" fillId="2" borderId="15" xfId="1" applyFont="1" applyFill="1" applyBorder="1" applyAlignment="1">
      <alignment vertical="top"/>
    </xf>
    <xf numFmtId="4" fontId="41" fillId="2" borderId="4" xfId="1" applyNumberFormat="1" applyFont="1" applyFill="1" applyBorder="1" applyAlignment="1" applyProtection="1">
      <alignment horizontal="right" vertical="top"/>
      <protection locked="0"/>
    </xf>
    <xf numFmtId="0" fontId="41" fillId="2" borderId="4" xfId="1" applyFont="1" applyFill="1" applyBorder="1" applyAlignment="1">
      <alignment horizontal="center" vertical="top" wrapText="1"/>
    </xf>
    <xf numFmtId="0" fontId="42" fillId="2" borderId="10" xfId="1" applyFont="1" applyFill="1" applyBorder="1" applyAlignment="1">
      <alignment vertical="top"/>
    </xf>
    <xf numFmtId="0" fontId="41" fillId="2" borderId="10" xfId="1" applyFont="1" applyFill="1" applyBorder="1" applyAlignment="1">
      <alignment horizontal="center" vertical="center" wrapText="1"/>
    </xf>
    <xf numFmtId="0" fontId="42" fillId="2" borderId="4" xfId="1" applyFont="1" applyFill="1" applyBorder="1" applyAlignment="1">
      <alignment vertical="top"/>
    </xf>
    <xf numFmtId="168" fontId="41" fillId="0" borderId="10" xfId="0" applyNumberFormat="1" applyFont="1" applyBorder="1" applyAlignment="1">
      <alignment horizontal="center" vertical="center"/>
    </xf>
    <xf numFmtId="168" fontId="41" fillId="0" borderId="4" xfId="0" applyNumberFormat="1" applyFont="1" applyBorder="1"/>
    <xf numFmtId="0" fontId="41" fillId="2" borderId="0" xfId="1" applyFont="1" applyFill="1" applyAlignment="1">
      <alignment vertical="top"/>
    </xf>
    <xf numFmtId="0" fontId="42" fillId="2" borderId="6" xfId="1" applyFont="1" applyFill="1" applyBorder="1" applyAlignment="1">
      <alignment horizontal="center" vertical="top" wrapText="1"/>
    </xf>
    <xf numFmtId="0" fontId="8" fillId="2" borderId="3" xfId="1" applyFont="1" applyFill="1" applyBorder="1" applyAlignment="1">
      <alignment horizontal="center" vertical="center" wrapText="1"/>
    </xf>
    <xf numFmtId="4" fontId="13" fillId="2" borderId="4" xfId="1" applyNumberFormat="1" applyFont="1" applyFill="1" applyBorder="1" applyAlignment="1" applyProtection="1">
      <alignment horizontal="right" vertical="top"/>
      <protection locked="0"/>
    </xf>
    <xf numFmtId="4" fontId="8" fillId="2" borderId="10" xfId="1" applyNumberFormat="1" applyFont="1" applyFill="1" applyBorder="1" applyAlignment="1">
      <alignment horizontal="right" vertical="top" wrapText="1"/>
    </xf>
    <xf numFmtId="4" fontId="8" fillId="2" borderId="15" xfId="1" applyNumberFormat="1" applyFont="1" applyFill="1" applyBorder="1" applyAlignment="1">
      <alignment horizontal="right" vertical="top" wrapText="1"/>
    </xf>
    <xf numFmtId="4" fontId="8" fillId="2" borderId="0" xfId="1" applyNumberFormat="1" applyFont="1" applyFill="1" applyBorder="1" applyAlignment="1">
      <alignment horizontal="right" vertical="top" wrapText="1"/>
    </xf>
    <xf numFmtId="4" fontId="13" fillId="2" borderId="4" xfId="1" applyNumberFormat="1" applyFont="1" applyFill="1" applyBorder="1" applyAlignment="1" applyProtection="1">
      <alignment horizontal="right" vertical="top" wrapText="1"/>
      <protection locked="0"/>
    </xf>
    <xf numFmtId="43" fontId="13" fillId="0" borderId="4" xfId="10" applyFont="1" applyBorder="1" applyAlignment="1">
      <alignment vertical="top"/>
    </xf>
    <xf numFmtId="166" fontId="13" fillId="2" borderId="4" xfId="10" applyNumberFormat="1" applyFont="1" applyFill="1" applyBorder="1" applyAlignment="1">
      <alignment horizontal="right" vertical="top" wrapText="1"/>
    </xf>
    <xf numFmtId="4" fontId="8" fillId="2" borderId="4" xfId="1" applyNumberFormat="1" applyFont="1" applyFill="1" applyBorder="1" applyAlignment="1" applyProtection="1">
      <alignment horizontal="right" vertical="top"/>
      <protection locked="0"/>
    </xf>
    <xf numFmtId="4" fontId="8" fillId="2" borderId="3" xfId="1" applyNumberFormat="1" applyFont="1" applyFill="1" applyBorder="1" applyAlignment="1" applyProtection="1">
      <alignment horizontal="right" vertical="top"/>
      <protection locked="0"/>
    </xf>
    <xf numFmtId="4" fontId="8" fillId="2" borderId="0" xfId="1" applyNumberFormat="1" applyFont="1" applyFill="1" applyBorder="1" applyAlignment="1" applyProtection="1">
      <alignment horizontal="right" vertical="top"/>
      <protection locked="0"/>
    </xf>
    <xf numFmtId="4" fontId="43" fillId="2" borderId="3" xfId="1" applyNumberFormat="1" applyFont="1" applyFill="1" applyBorder="1" applyAlignment="1">
      <alignment horizontal="right" vertical="top"/>
    </xf>
    <xf numFmtId="4" fontId="43" fillId="2" borderId="4" xfId="1" applyNumberFormat="1" applyFont="1" applyFill="1" applyBorder="1" applyAlignment="1">
      <alignment horizontal="right" vertical="top"/>
    </xf>
    <xf numFmtId="4" fontId="44" fillId="2" borderId="4" xfId="1" applyNumberFormat="1" applyFont="1" applyFill="1" applyBorder="1" applyAlignment="1">
      <alignment horizontal="right" vertical="top"/>
    </xf>
    <xf numFmtId="4" fontId="8" fillId="2" borderId="4" xfId="1" applyNumberFormat="1" applyFont="1" applyFill="1" applyBorder="1" applyAlignment="1">
      <alignment horizontal="right" vertical="top"/>
    </xf>
    <xf numFmtId="4" fontId="8" fillId="2" borderId="20" xfId="1" applyNumberFormat="1" applyFont="1" applyFill="1" applyBorder="1" applyAlignment="1">
      <alignment horizontal="right" vertical="top"/>
    </xf>
    <xf numFmtId="4" fontId="13" fillId="2" borderId="4" xfId="1" applyNumberFormat="1" applyFont="1" applyFill="1" applyBorder="1" applyAlignment="1">
      <alignment horizontal="right" vertical="top"/>
    </xf>
    <xf numFmtId="4" fontId="13" fillId="2" borderId="9" xfId="1" applyNumberFormat="1" applyFont="1" applyFill="1" applyBorder="1" applyAlignment="1">
      <alignment horizontal="right" vertical="top"/>
    </xf>
    <xf numFmtId="43" fontId="13" fillId="5" borderId="4" xfId="10" applyFont="1" applyFill="1" applyBorder="1" applyAlignment="1">
      <alignment vertical="top"/>
    </xf>
    <xf numFmtId="0" fontId="13" fillId="2" borderId="0" xfId="1" applyFont="1" applyFill="1" applyAlignment="1">
      <alignment vertical="top" wrapText="1"/>
    </xf>
    <xf numFmtId="4" fontId="13" fillId="2" borderId="0" xfId="1" applyNumberFormat="1" applyFill="1" applyAlignment="1">
      <alignment vertical="top"/>
    </xf>
    <xf numFmtId="43" fontId="13" fillId="2" borderId="0" xfId="10" applyFont="1" applyFill="1" applyAlignment="1">
      <alignment vertical="top"/>
    </xf>
    <xf numFmtId="168" fontId="0" fillId="0" borderId="0" xfId="0" applyNumberFormat="1"/>
    <xf numFmtId="43" fontId="0" fillId="0" borderId="0" xfId="10" applyFont="1"/>
    <xf numFmtId="43" fontId="0" fillId="0" borderId="0" xfId="0" applyNumberFormat="1"/>
    <xf numFmtId="0" fontId="7" fillId="5" borderId="0" xfId="1" applyFont="1" applyFill="1" applyBorder="1" applyAlignment="1">
      <alignment horizontal="centerContinuous"/>
    </xf>
    <xf numFmtId="0" fontId="13" fillId="5" borderId="1" xfId="1" applyFill="1" applyBorder="1" applyAlignment="1">
      <alignment horizontal="centerContinuous"/>
    </xf>
    <xf numFmtId="0" fontId="11" fillId="5" borderId="13" xfId="1" applyFont="1" applyFill="1" applyBorder="1"/>
    <xf numFmtId="168" fontId="30" fillId="5" borderId="4" xfId="0" applyNumberFormat="1" applyFont="1" applyFill="1" applyBorder="1"/>
    <xf numFmtId="4" fontId="13" fillId="5" borderId="4" xfId="1" applyNumberFormat="1" applyFont="1" applyFill="1" applyBorder="1" applyAlignment="1" applyProtection="1">
      <alignment horizontal="right" vertical="top"/>
      <protection locked="0"/>
    </xf>
    <xf numFmtId="4" fontId="8" fillId="5" borderId="10" xfId="1" applyNumberFormat="1" applyFont="1" applyFill="1" applyBorder="1" applyAlignment="1">
      <alignment horizontal="right" vertical="top" wrapText="1"/>
    </xf>
    <xf numFmtId="4" fontId="13" fillId="5" borderId="4" xfId="1" applyNumberFormat="1" applyFont="1" applyFill="1" applyBorder="1" applyAlignment="1" applyProtection="1">
      <alignment horizontal="right" vertical="top" wrapText="1"/>
      <protection locked="0"/>
    </xf>
    <xf numFmtId="4" fontId="8" fillId="5" borderId="4" xfId="1" applyNumberFormat="1" applyFont="1" applyFill="1" applyBorder="1" applyAlignment="1" applyProtection="1">
      <alignment horizontal="right" vertical="top"/>
      <protection locked="0"/>
    </xf>
    <xf numFmtId="4" fontId="8" fillId="5" borderId="20" xfId="1" applyNumberFormat="1" applyFont="1" applyFill="1" applyBorder="1" applyAlignment="1">
      <alignment horizontal="right" vertical="top"/>
    </xf>
    <xf numFmtId="4" fontId="13" fillId="5" borderId="4" xfId="1" applyNumberFormat="1" applyFont="1" applyFill="1" applyBorder="1" applyAlignment="1">
      <alignment horizontal="right" vertical="top"/>
    </xf>
    <xf numFmtId="4" fontId="8" fillId="5" borderId="4" xfId="1" applyNumberFormat="1" applyFont="1" applyFill="1" applyBorder="1" applyAlignment="1">
      <alignment horizontal="right" vertical="top"/>
    </xf>
    <xf numFmtId="165" fontId="14" fillId="5" borderId="0" xfId="3" applyFont="1" applyFill="1"/>
    <xf numFmtId="0" fontId="9" fillId="5" borderId="0" xfId="1" applyFont="1" applyFill="1" applyBorder="1" applyAlignment="1">
      <alignment horizontal="centerContinuous"/>
    </xf>
    <xf numFmtId="0" fontId="11" fillId="5" borderId="1" xfId="1" applyFont="1" applyFill="1" applyBorder="1" applyAlignment="1">
      <alignment horizontal="centerContinuous"/>
    </xf>
    <xf numFmtId="4" fontId="43" fillId="5" borderId="4" xfId="1" applyNumberFormat="1" applyFont="1" applyFill="1" applyBorder="1" applyAlignment="1">
      <alignment horizontal="right" vertical="top"/>
    </xf>
    <xf numFmtId="168" fontId="43" fillId="0" borderId="4" xfId="0" applyNumberFormat="1" applyFont="1" applyBorder="1"/>
    <xf numFmtId="43" fontId="13" fillId="5" borderId="3" xfId="10" applyFont="1" applyFill="1" applyBorder="1" applyAlignment="1">
      <alignment vertical="top"/>
    </xf>
    <xf numFmtId="168" fontId="0" fillId="0" borderId="3" xfId="0" applyNumberFormat="1" applyBorder="1"/>
    <xf numFmtId="168" fontId="13" fillId="0" borderId="3" xfId="0" applyNumberFormat="1" applyFont="1" applyBorder="1"/>
    <xf numFmtId="168" fontId="13" fillId="5" borderId="3" xfId="0" applyNumberFormat="1" applyFont="1" applyFill="1" applyBorder="1"/>
    <xf numFmtId="4" fontId="44" fillId="2" borderId="3" xfId="1" applyNumberFormat="1" applyFont="1" applyFill="1" applyBorder="1" applyAlignment="1">
      <alignment horizontal="right" vertical="top"/>
    </xf>
    <xf numFmtId="4" fontId="8" fillId="5" borderId="4" xfId="1" applyNumberFormat="1" applyFont="1" applyFill="1" applyBorder="1" applyAlignment="1">
      <alignment horizontal="right" vertical="top" wrapText="1"/>
    </xf>
    <xf numFmtId="43" fontId="13" fillId="0" borderId="22" xfId="10" applyFont="1" applyBorder="1"/>
    <xf numFmtId="0" fontId="45" fillId="0" borderId="22" xfId="0" applyFont="1" applyBorder="1"/>
    <xf numFmtId="0" fontId="13" fillId="0" borderId="22" xfId="0" applyFont="1" applyBorder="1"/>
    <xf numFmtId="0" fontId="13" fillId="0" borderId="22" xfId="0" applyFont="1" applyBorder="1" applyAlignment="1">
      <alignment wrapText="1"/>
    </xf>
    <xf numFmtId="2" fontId="13" fillId="0" borderId="22" xfId="10" applyNumberFormat="1" applyFont="1" applyBorder="1" applyAlignment="1">
      <alignment wrapText="1"/>
    </xf>
    <xf numFmtId="0" fontId="13" fillId="0" borderId="22" xfId="0" applyFont="1" applyBorder="1" applyAlignment="1">
      <alignment vertical="center" wrapText="1"/>
    </xf>
    <xf numFmtId="0" fontId="45" fillId="0" borderId="22" xfId="0" applyFont="1" applyBorder="1" applyAlignment="1">
      <alignment horizontal="center"/>
    </xf>
    <xf numFmtId="2" fontId="13" fillId="0" borderId="22" xfId="0" applyNumberFormat="1" applyFont="1" applyBorder="1" applyAlignment="1"/>
    <xf numFmtId="2" fontId="13" fillId="0" borderId="22" xfId="10" applyNumberFormat="1" applyFont="1" applyBorder="1"/>
    <xf numFmtId="4" fontId="13" fillId="0" borderId="22" xfId="0" applyNumberFormat="1" applyFont="1" applyBorder="1" applyAlignment="1"/>
    <xf numFmtId="0" fontId="45" fillId="0" borderId="32" xfId="0" applyFont="1" applyBorder="1"/>
    <xf numFmtId="0" fontId="13" fillId="0" borderId="32" xfId="0" applyFont="1" applyBorder="1"/>
    <xf numFmtId="0" fontId="13" fillId="0" borderId="32" xfId="0" applyFont="1" applyBorder="1" applyAlignment="1">
      <alignment wrapText="1"/>
    </xf>
    <xf numFmtId="0" fontId="13" fillId="0" borderId="22" xfId="0" applyFont="1" applyBorder="1" applyAlignment="1">
      <alignment horizontal="left" wrapText="1"/>
    </xf>
    <xf numFmtId="43" fontId="13" fillId="0" borderId="22" xfId="10" applyFont="1" applyBorder="1" applyAlignment="1">
      <alignment horizontal="center" vertical="center"/>
    </xf>
    <xf numFmtId="43" fontId="13" fillId="0" borderId="22" xfId="10" applyFont="1" applyBorder="1" applyAlignment="1">
      <alignment vertical="center"/>
    </xf>
    <xf numFmtId="43" fontId="13" fillId="5" borderId="22" xfId="10" applyFont="1" applyFill="1" applyBorder="1"/>
    <xf numFmtId="0" fontId="13" fillId="0" borderId="22" xfId="1" applyFont="1" applyBorder="1" applyAlignment="1">
      <alignment vertical="top"/>
    </xf>
    <xf numFmtId="43" fontId="13" fillId="5" borderId="32" xfId="10" applyFont="1" applyFill="1" applyBorder="1"/>
    <xf numFmtId="0" fontId="13" fillId="0" borderId="32" xfId="1" applyFont="1" applyBorder="1" applyAlignment="1">
      <alignment vertical="top"/>
    </xf>
    <xf numFmtId="49" fontId="28" fillId="0" borderId="22" xfId="0" applyNumberFormat="1" applyFont="1" applyBorder="1" applyAlignment="1">
      <alignment horizontal="left" vertical="top" wrapText="1"/>
    </xf>
    <xf numFmtId="39" fontId="28" fillId="0" borderId="22" xfId="0" applyNumberFormat="1" applyFont="1" applyBorder="1" applyAlignment="1">
      <alignment horizontal="right" vertical="center" wrapText="1"/>
    </xf>
    <xf numFmtId="2" fontId="13" fillId="0" borderId="22" xfId="0" applyNumberFormat="1" applyFont="1" applyBorder="1"/>
    <xf numFmtId="2" fontId="13" fillId="2" borderId="22" xfId="10" applyNumberFormat="1" applyFont="1" applyFill="1" applyBorder="1" applyAlignment="1"/>
    <xf numFmtId="43" fontId="13" fillId="2" borderId="22" xfId="10" applyFont="1" applyFill="1" applyBorder="1" applyAlignment="1"/>
    <xf numFmtId="0" fontId="13" fillId="5" borderId="22" xfId="0" applyFont="1" applyFill="1" applyBorder="1" applyAlignment="1">
      <alignment wrapText="1"/>
    </xf>
    <xf numFmtId="2" fontId="13" fillId="5" borderId="22" xfId="0" applyNumberFormat="1" applyFont="1" applyFill="1" applyBorder="1"/>
    <xf numFmtId="49" fontId="28" fillId="0" borderId="34" xfId="0" applyNumberFormat="1" applyFont="1" applyBorder="1" applyAlignment="1">
      <alignment horizontal="left" vertical="top" wrapText="1"/>
    </xf>
    <xf numFmtId="49" fontId="28" fillId="0" borderId="31" xfId="0" applyNumberFormat="1" applyFont="1" applyBorder="1" applyAlignment="1">
      <alignment horizontal="left" vertical="top" wrapText="1"/>
    </xf>
    <xf numFmtId="43" fontId="28" fillId="0" borderId="22" xfId="10" applyFont="1" applyBorder="1" applyAlignment="1">
      <alignment horizontal="right" vertical="center" wrapText="1"/>
    </xf>
    <xf numFmtId="0" fontId="45" fillId="0" borderId="22" xfId="0" applyFont="1" applyBorder="1" applyAlignment="1">
      <alignment vertical="center"/>
    </xf>
    <xf numFmtId="2" fontId="13" fillId="0" borderId="32" xfId="10" applyNumberFormat="1" applyFont="1" applyBorder="1"/>
    <xf numFmtId="0" fontId="30" fillId="4" borderId="4" xfId="0" applyFont="1" applyFill="1" applyBorder="1" applyAlignment="1">
      <alignment horizontal="centerContinuous" vertical="justify"/>
    </xf>
    <xf numFmtId="8" fontId="13" fillId="0" borderId="0" xfId="10" applyNumberFormat="1" applyFont="1"/>
    <xf numFmtId="0" fontId="32" fillId="0" borderId="4" xfId="0" applyNumberFormat="1" applyFont="1" applyBorder="1" applyAlignment="1">
      <alignment horizontal="center"/>
    </xf>
    <xf numFmtId="0" fontId="33" fillId="0" borderId="4" xfId="0" applyFont="1" applyBorder="1"/>
    <xf numFmtId="168" fontId="33" fillId="0" borderId="4" xfId="0" applyNumberFormat="1" applyFont="1" applyBorder="1"/>
    <xf numFmtId="0" fontId="13" fillId="0" borderId="0" xfId="0" applyFont="1"/>
    <xf numFmtId="0" fontId="33" fillId="0" borderId="4" xfId="0" applyFont="1" applyBorder="1" applyAlignment="1">
      <alignment horizontal="justify" vertical="top"/>
    </xf>
    <xf numFmtId="168" fontId="33" fillId="0" borderId="4" xfId="0" applyNumberFormat="1" applyFont="1" applyBorder="1" applyAlignment="1">
      <alignment horizontal="justify" vertical="top"/>
    </xf>
    <xf numFmtId="168" fontId="33" fillId="0" borderId="4" xfId="0" applyNumberFormat="1" applyFont="1" applyBorder="1" applyAlignment="1">
      <alignment horizontal="justify" vertical="top" wrapText="1"/>
    </xf>
    <xf numFmtId="9" fontId="33" fillId="0" borderId="4" xfId="0" applyNumberFormat="1" applyFont="1" applyBorder="1" applyAlignment="1">
      <alignment horizontal="justify" vertical="top"/>
    </xf>
    <xf numFmtId="0" fontId="32" fillId="0" borderId="4" xfId="0" applyFont="1" applyBorder="1" applyAlignment="1">
      <alignment horizontal="justify" vertical="top"/>
    </xf>
    <xf numFmtId="168" fontId="32" fillId="0" borderId="4" xfId="0" applyNumberFormat="1" applyFont="1" applyBorder="1" applyAlignment="1">
      <alignment horizontal="justify" vertical="top"/>
    </xf>
    <xf numFmtId="9" fontId="32" fillId="0" borderId="4" xfId="0" applyNumberFormat="1" applyFont="1" applyBorder="1" applyAlignment="1">
      <alignment horizontal="justify" vertical="top"/>
    </xf>
    <xf numFmtId="0" fontId="1" fillId="0" borderId="0" xfId="23" applyAlignment="1">
      <alignment horizontal="justify" vertical="top"/>
    </xf>
    <xf numFmtId="168" fontId="33" fillId="0" borderId="4" xfId="0" applyNumberFormat="1" applyFont="1" applyBorder="1" applyAlignment="1">
      <alignment horizontal="right" vertical="top"/>
    </xf>
    <xf numFmtId="168" fontId="32" fillId="0" borderId="4" xfId="0" applyNumberFormat="1" applyFont="1" applyBorder="1" applyAlignment="1">
      <alignment horizontal="right" vertical="top"/>
    </xf>
    <xf numFmtId="0" fontId="1" fillId="0" borderId="0" xfId="23" applyAlignment="1">
      <alignment horizontal="right" vertical="top"/>
    </xf>
    <xf numFmtId="168" fontId="32" fillId="0" borderId="4" xfId="0" applyNumberFormat="1" applyFont="1" applyBorder="1" applyAlignment="1">
      <alignment horizontal="right"/>
    </xf>
    <xf numFmtId="0" fontId="1" fillId="0" borderId="0" xfId="23" applyAlignment="1">
      <alignment horizontal="right"/>
    </xf>
    <xf numFmtId="9" fontId="33" fillId="0" borderId="4" xfId="0" applyNumberFormat="1" applyFont="1" applyBorder="1" applyAlignment="1">
      <alignment horizontal="center" vertical="top"/>
    </xf>
    <xf numFmtId="9" fontId="32" fillId="0" borderId="4" xfId="0" applyNumberFormat="1" applyFont="1" applyBorder="1" applyAlignment="1">
      <alignment horizontal="center" vertical="top"/>
    </xf>
    <xf numFmtId="0" fontId="1" fillId="0" borderId="0" xfId="23" applyAlignment="1">
      <alignment horizontal="center" vertical="top"/>
    </xf>
    <xf numFmtId="9" fontId="32" fillId="0" borderId="4" xfId="0" applyNumberFormat="1" applyFont="1" applyBorder="1" applyAlignment="1">
      <alignment horizontal="center"/>
    </xf>
    <xf numFmtId="0" fontId="1" fillId="0" borderId="0" xfId="23" applyAlignment="1">
      <alignment horizontal="center"/>
    </xf>
    <xf numFmtId="0" fontId="46" fillId="0" borderId="0" xfId="0" applyFont="1" applyBorder="1" applyAlignment="1">
      <alignment horizontal="justify" vertical="top"/>
    </xf>
    <xf numFmtId="169" fontId="21" fillId="2" borderId="8" xfId="10" applyNumberFormat="1" applyFont="1" applyFill="1" applyBorder="1" applyAlignment="1">
      <alignment vertical="top"/>
    </xf>
    <xf numFmtId="0" fontId="18" fillId="7" borderId="8" xfId="1" applyFont="1" applyFill="1" applyBorder="1" applyAlignment="1">
      <alignment horizontal="center" wrapText="1"/>
    </xf>
    <xf numFmtId="0" fontId="18" fillId="7" borderId="10" xfId="1" applyFont="1" applyFill="1" applyBorder="1" applyAlignment="1">
      <alignment horizontal="center" wrapText="1"/>
    </xf>
    <xf numFmtId="0" fontId="11" fillId="4" borderId="9" xfId="1" applyFont="1" applyFill="1" applyBorder="1" applyAlignment="1">
      <alignment horizontal="center"/>
    </xf>
    <xf numFmtId="0" fontId="11" fillId="4" borderId="13" xfId="1" applyFont="1" applyFill="1" applyBorder="1" applyAlignment="1">
      <alignment horizontal="center"/>
    </xf>
    <xf numFmtId="0" fontId="11" fillId="4" borderId="3" xfId="1" applyFont="1" applyFill="1" applyBorder="1" applyAlignment="1">
      <alignment horizontal="center"/>
    </xf>
    <xf numFmtId="0" fontId="18" fillId="4" borderId="8" xfId="1" applyFont="1" applyFill="1" applyBorder="1" applyAlignment="1">
      <alignment horizontal="center" wrapText="1"/>
    </xf>
    <xf numFmtId="0" fontId="18" fillId="4" borderId="10" xfId="1" applyFont="1" applyFill="1" applyBorder="1" applyAlignment="1">
      <alignment horizontal="center" wrapText="1"/>
    </xf>
    <xf numFmtId="0" fontId="14" fillId="4" borderId="8" xfId="1" applyFont="1" applyFill="1" applyBorder="1" applyAlignment="1">
      <alignment horizontal="center" wrapText="1"/>
    </xf>
    <xf numFmtId="0" fontId="14" fillId="4" borderId="10" xfId="1" applyFont="1" applyFill="1" applyBorder="1" applyAlignment="1">
      <alignment horizontal="center" wrapText="1"/>
    </xf>
    <xf numFmtId="0" fontId="9" fillId="2" borderId="0" xfId="1" applyFont="1" applyFill="1" applyAlignment="1">
      <alignment horizontal="center"/>
    </xf>
    <xf numFmtId="0" fontId="9" fillId="2" borderId="11" xfId="1" applyFont="1" applyFill="1" applyBorder="1" applyAlignment="1" applyProtection="1">
      <alignment horizontal="center"/>
      <protection locked="0"/>
    </xf>
    <xf numFmtId="0" fontId="9" fillId="2" borderId="0" xfId="1" applyFont="1" applyFill="1" applyBorder="1" applyAlignment="1" applyProtection="1">
      <alignment horizontal="center"/>
      <protection locked="0"/>
    </xf>
    <xf numFmtId="0" fontId="9" fillId="0" borderId="11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9" fillId="2" borderId="11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 vertical="center" wrapText="1"/>
    </xf>
    <xf numFmtId="0" fontId="18" fillId="2" borderId="0" xfId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168" fontId="30" fillId="0" borderId="9" xfId="0" applyNumberFormat="1" applyFont="1" applyBorder="1"/>
    <xf numFmtId="0" fontId="30" fillId="0" borderId="13" xfId="0" applyFont="1" applyBorder="1"/>
    <xf numFmtId="0" fontId="30" fillId="0" borderId="3" xfId="0" applyFont="1" applyBorder="1"/>
    <xf numFmtId="168" fontId="8" fillId="0" borderId="8" xfId="0" applyNumberFormat="1" applyFont="1" applyBorder="1" applyAlignment="1">
      <alignment vertical="center"/>
    </xf>
    <xf numFmtId="168" fontId="8" fillId="0" borderId="6" xfId="0" applyNumberFormat="1" applyFont="1" applyBorder="1" applyAlignment="1">
      <alignment vertical="center"/>
    </xf>
    <xf numFmtId="168" fontId="8" fillId="0" borderId="10" xfId="0" applyNumberFormat="1" applyFont="1" applyBorder="1" applyAlignment="1">
      <alignment vertical="center"/>
    </xf>
    <xf numFmtId="168" fontId="8" fillId="0" borderId="8" xfId="0" applyNumberFormat="1" applyFont="1" applyBorder="1" applyAlignment="1">
      <alignment horizontal="center" vertical="center"/>
    </xf>
    <xf numFmtId="168" fontId="8" fillId="0" borderId="6" xfId="0" applyNumberFormat="1" applyFont="1" applyBorder="1" applyAlignment="1">
      <alignment horizontal="center" vertical="center"/>
    </xf>
    <xf numFmtId="168" fontId="8" fillId="0" borderId="10" xfId="0" applyNumberFormat="1" applyFont="1" applyBorder="1" applyAlignment="1">
      <alignment horizontal="center" vertical="center"/>
    </xf>
    <xf numFmtId="0" fontId="18" fillId="2" borderId="14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center" wrapText="1"/>
    </xf>
    <xf numFmtId="168" fontId="0" fillId="0" borderId="8" xfId="0" applyNumberFormat="1" applyBorder="1" applyAlignment="1">
      <alignment vertical="center"/>
    </xf>
    <xf numFmtId="168" fontId="0" fillId="0" borderId="6" xfId="0" applyNumberFormat="1" applyBorder="1" applyAlignment="1">
      <alignment vertical="center"/>
    </xf>
    <xf numFmtId="168" fontId="0" fillId="0" borderId="10" xfId="0" applyNumberFormat="1" applyBorder="1" applyAlignment="1">
      <alignment vertical="center"/>
    </xf>
    <xf numFmtId="0" fontId="30" fillId="0" borderId="9" xfId="0" applyFont="1" applyBorder="1"/>
    <xf numFmtId="0" fontId="10" fillId="2" borderId="11" xfId="1" applyFont="1" applyFill="1" applyBorder="1" applyAlignment="1" applyProtection="1">
      <alignment horizontal="center"/>
      <protection locked="0"/>
    </xf>
    <xf numFmtId="0" fontId="10" fillId="2" borderId="0" xfId="1" applyFont="1" applyFill="1" applyBorder="1" applyAlignment="1" applyProtection="1">
      <alignment horizontal="center"/>
      <protection locked="0"/>
    </xf>
    <xf numFmtId="0" fontId="10" fillId="2" borderId="11" xfId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/>
    </xf>
    <xf numFmtId="0" fontId="30" fillId="4" borderId="9" xfId="0" applyFont="1" applyFill="1" applyBorder="1"/>
    <xf numFmtId="0" fontId="30" fillId="4" borderId="13" xfId="0" applyFont="1" applyFill="1" applyBorder="1"/>
    <xf numFmtId="0" fontId="30" fillId="4" borderId="3" xfId="0" applyFont="1" applyFill="1" applyBorder="1"/>
    <xf numFmtId="0" fontId="30" fillId="4" borderId="8" xfId="0" applyFont="1" applyFill="1" applyBorder="1" applyAlignment="1">
      <alignment horizontal="center" vertical="center" wrapText="1"/>
    </xf>
    <xf numFmtId="0" fontId="30" fillId="4" borderId="6" xfId="0" applyFont="1" applyFill="1" applyBorder="1" applyAlignment="1">
      <alignment horizontal="center" vertical="center" wrapText="1"/>
    </xf>
    <xf numFmtId="0" fontId="30" fillId="4" borderId="10" xfId="0" applyFont="1" applyFill="1" applyBorder="1" applyAlignment="1">
      <alignment horizontal="center" vertical="center" wrapText="1"/>
    </xf>
    <xf numFmtId="0" fontId="30" fillId="4" borderId="8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/>
    </xf>
    <xf numFmtId="0" fontId="30" fillId="4" borderId="6" xfId="0" applyFont="1" applyFill="1" applyBorder="1" applyAlignment="1">
      <alignment horizontal="center" vertical="center"/>
    </xf>
    <xf numFmtId="0" fontId="30" fillId="4" borderId="9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0" fillId="4" borderId="9" xfId="0" applyFont="1" applyFill="1" applyBorder="1" applyAlignment="1">
      <alignment horizontal="center" vertical="center"/>
    </xf>
    <xf numFmtId="0" fontId="30" fillId="4" borderId="13" xfId="0" applyFont="1" applyFill="1" applyBorder="1" applyAlignment="1">
      <alignment horizontal="center" vertical="center"/>
    </xf>
    <xf numFmtId="0" fontId="30" fillId="4" borderId="3" xfId="0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/>
    </xf>
    <xf numFmtId="0" fontId="11" fillId="4" borderId="8" xfId="1" applyFont="1" applyFill="1" applyBorder="1" applyAlignment="1">
      <alignment horizontal="center" vertical="center"/>
    </xf>
    <xf numFmtId="0" fontId="11" fillId="4" borderId="6" xfId="1" applyFont="1" applyFill="1" applyBorder="1" applyAlignment="1">
      <alignment horizontal="center" vertical="center"/>
    </xf>
    <xf numFmtId="0" fontId="11" fillId="4" borderId="10" xfId="1" applyFont="1" applyFill="1" applyBorder="1" applyAlignment="1">
      <alignment horizontal="center" vertical="center"/>
    </xf>
    <xf numFmtId="0" fontId="14" fillId="4" borderId="8" xfId="1" applyFont="1" applyFill="1" applyBorder="1" applyAlignment="1">
      <alignment horizontal="center" vertical="center"/>
    </xf>
    <xf numFmtId="0" fontId="14" fillId="4" borderId="6" xfId="1" applyFont="1" applyFill="1" applyBorder="1" applyAlignment="1">
      <alignment horizontal="center" vertical="center"/>
    </xf>
    <xf numFmtId="0" fontId="14" fillId="4" borderId="10" xfId="1" applyFont="1" applyFill="1" applyBorder="1" applyAlignment="1">
      <alignment horizontal="center" vertical="center"/>
    </xf>
    <xf numFmtId="0" fontId="8" fillId="4" borderId="8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0" fontId="8" fillId="4" borderId="4" xfId="1" applyFont="1" applyFill="1" applyBorder="1" applyAlignment="1">
      <alignment horizontal="center" vertical="center" wrapText="1"/>
    </xf>
    <xf numFmtId="0" fontId="14" fillId="4" borderId="6" xfId="1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18" fillId="4" borderId="8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8" fillId="4" borderId="4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/>
    </xf>
    <xf numFmtId="0" fontId="16" fillId="2" borderId="9" xfId="1" applyFont="1" applyFill="1" applyBorder="1" applyAlignment="1">
      <alignment horizontal="center" vertical="top"/>
    </xf>
    <xf numFmtId="0" fontId="16" fillId="2" borderId="3" xfId="1" applyFont="1" applyFill="1" applyBorder="1" applyAlignment="1">
      <alignment horizontal="center" vertical="top"/>
    </xf>
    <xf numFmtId="0" fontId="11" fillId="2" borderId="0" xfId="1" applyFont="1" applyFill="1" applyBorder="1" applyAlignment="1">
      <alignment horizontal="center"/>
    </xf>
    <xf numFmtId="0" fontId="18" fillId="2" borderId="0" xfId="1" applyFont="1" applyFill="1" applyBorder="1" applyAlignment="1">
      <alignment horizontal="center"/>
    </xf>
    <xf numFmtId="0" fontId="11" fillId="2" borderId="9" xfId="1" applyFont="1" applyFill="1" applyBorder="1" applyAlignment="1">
      <alignment horizontal="left" vertical="top"/>
    </xf>
    <xf numFmtId="0" fontId="11" fillId="2" borderId="3" xfId="1" applyFont="1" applyFill="1" applyBorder="1" applyAlignment="1">
      <alignment horizontal="left" vertical="top"/>
    </xf>
    <xf numFmtId="0" fontId="11" fillId="2" borderId="0" xfId="1" applyFont="1" applyFill="1" applyAlignment="1">
      <alignment horizontal="center" wrapText="1"/>
    </xf>
    <xf numFmtId="0" fontId="14" fillId="4" borderId="18" xfId="1" applyFont="1" applyFill="1" applyBorder="1" applyAlignment="1">
      <alignment horizontal="center" vertical="center"/>
    </xf>
    <xf numFmtId="0" fontId="14" fillId="4" borderId="17" xfId="1" applyFont="1" applyFill="1" applyBorder="1" applyAlignment="1">
      <alignment horizontal="center" vertical="center"/>
    </xf>
    <xf numFmtId="0" fontId="14" fillId="4" borderId="16" xfId="1" applyFont="1" applyFill="1" applyBorder="1" applyAlignment="1">
      <alignment horizontal="center" vertical="center"/>
    </xf>
    <xf numFmtId="0" fontId="32" fillId="4" borderId="9" xfId="23" applyFont="1" applyFill="1" applyBorder="1" applyAlignment="1">
      <alignment horizontal="center" vertical="center"/>
    </xf>
    <xf numFmtId="0" fontId="32" fillId="4" borderId="3" xfId="23" applyFont="1" applyFill="1" applyBorder="1" applyAlignment="1">
      <alignment horizontal="center" vertical="center"/>
    </xf>
    <xf numFmtId="0" fontId="32" fillId="4" borderId="8" xfId="23" applyFont="1" applyFill="1" applyBorder="1" applyAlignment="1">
      <alignment horizontal="center" vertical="center"/>
    </xf>
    <xf numFmtId="0" fontId="32" fillId="4" borderId="6" xfId="23" applyFont="1" applyFill="1" applyBorder="1" applyAlignment="1">
      <alignment horizontal="center" vertical="center"/>
    </xf>
    <xf numFmtId="0" fontId="32" fillId="4" borderId="4" xfId="23" applyFont="1" applyFill="1" applyBorder="1" applyAlignment="1">
      <alignment horizontal="center" vertical="center"/>
    </xf>
    <xf numFmtId="0" fontId="32" fillId="4" borderId="8" xfId="23" applyFont="1" applyFill="1" applyBorder="1" applyAlignment="1">
      <alignment horizontal="center" vertical="center" wrapText="1"/>
    </xf>
    <xf numFmtId="0" fontId="32" fillId="4" borderId="6" xfId="23" applyFont="1" applyFill="1" applyBorder="1" applyAlignment="1">
      <alignment horizontal="center" vertical="center" wrapText="1"/>
    </xf>
    <xf numFmtId="0" fontId="32" fillId="4" borderId="4" xfId="23" applyFont="1" applyFill="1" applyBorder="1" applyAlignment="1">
      <alignment horizontal="center" vertical="center" wrapText="1"/>
    </xf>
    <xf numFmtId="0" fontId="32" fillId="4" borderId="13" xfId="23" applyFont="1" applyFill="1" applyBorder="1" applyAlignment="1">
      <alignment horizontal="center" vertical="center"/>
    </xf>
    <xf numFmtId="0" fontId="32" fillId="4" borderId="10" xfId="23" applyFont="1" applyFill="1" applyBorder="1" applyAlignment="1">
      <alignment horizontal="center" vertical="center" wrapText="1"/>
    </xf>
    <xf numFmtId="0" fontId="32" fillId="4" borderId="10" xfId="23" applyFont="1" applyFill="1" applyBorder="1" applyAlignment="1">
      <alignment horizontal="center" vertical="center"/>
    </xf>
    <xf numFmtId="0" fontId="8" fillId="3" borderId="11" xfId="1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12" xfId="1" applyFont="1" applyFill="1" applyBorder="1" applyAlignment="1">
      <alignment horizontal="center"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15" xfId="1" applyFont="1" applyFill="1" applyBorder="1" applyAlignment="1">
      <alignment horizontal="center" vertical="center"/>
    </xf>
    <xf numFmtId="0" fontId="8" fillId="6" borderId="24" xfId="1" applyFont="1" applyFill="1" applyBorder="1" applyAlignment="1">
      <alignment horizontal="center" vertical="center" wrapText="1"/>
    </xf>
    <xf numFmtId="0" fontId="8" fillId="6" borderId="29" xfId="1" applyFont="1" applyFill="1" applyBorder="1" applyAlignment="1">
      <alignment horizontal="center" vertical="center" wrapText="1"/>
    </xf>
    <xf numFmtId="0" fontId="8" fillId="6" borderId="27" xfId="1" applyFont="1" applyFill="1" applyBorder="1" applyAlignment="1">
      <alignment horizontal="center" vertical="center" wrapText="1"/>
    </xf>
    <xf numFmtId="0" fontId="8" fillId="6" borderId="25" xfId="1" applyFont="1" applyFill="1" applyBorder="1" applyAlignment="1">
      <alignment horizontal="center" vertical="center" wrapText="1"/>
    </xf>
    <xf numFmtId="0" fontId="8" fillId="6" borderId="30" xfId="1" applyFont="1" applyFill="1" applyBorder="1" applyAlignment="1">
      <alignment horizontal="center" vertical="center" wrapText="1"/>
    </xf>
    <xf numFmtId="0" fontId="8" fillId="6" borderId="26" xfId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/>
    </xf>
    <xf numFmtId="0" fontId="1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/>
    </xf>
    <xf numFmtId="0" fontId="8" fillId="6" borderId="19" xfId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13" fillId="2" borderId="0" xfId="1" applyFill="1" applyAlignment="1">
      <alignment horizontal="center"/>
    </xf>
    <xf numFmtId="167" fontId="24" fillId="2" borderId="0" xfId="1" applyNumberFormat="1" applyFont="1" applyFill="1" applyAlignment="1">
      <alignment horizontal="justify" vertical="center" wrapText="1"/>
    </xf>
    <xf numFmtId="0" fontId="10" fillId="2" borderId="0" xfId="1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5" borderId="0" xfId="0" applyFont="1" applyFill="1" applyAlignment="1">
      <alignment horizontal="center"/>
    </xf>
  </cellXfs>
  <cellStyles count="25">
    <cellStyle name="Millares" xfId="10" builtinId="3"/>
    <cellStyle name="Millares 2" xfId="3" xr:uid="{00000000-0005-0000-0000-000001000000}"/>
    <cellStyle name="Millares 2 2" xfId="7" xr:uid="{00000000-0005-0000-0000-000002000000}"/>
    <cellStyle name="Millares 2 3" xfId="16" xr:uid="{00000000-0005-0000-0000-000003000000}"/>
    <cellStyle name="Millares 3" xfId="20" xr:uid="{00000000-0005-0000-0000-000004000000}"/>
    <cellStyle name="Millares 4" xfId="14" xr:uid="{00000000-0005-0000-0000-000005000000}"/>
    <cellStyle name="Moneda" xfId="21" builtinId="4"/>
    <cellStyle name="Moneda 2" xfId="2" xr:uid="{00000000-0005-0000-0000-000007000000}"/>
    <cellStyle name="Normal" xfId="0" builtinId="0"/>
    <cellStyle name="Normal 10" xfId="24" xr:uid="{00000000-0005-0000-0000-000009000000}"/>
    <cellStyle name="Normal 2" xfId="1" xr:uid="{00000000-0005-0000-0000-00000A000000}"/>
    <cellStyle name="Normal 3" xfId="4" xr:uid="{00000000-0005-0000-0000-00000B000000}"/>
    <cellStyle name="Normal 4" xfId="8" xr:uid="{00000000-0005-0000-0000-00000C000000}"/>
    <cellStyle name="Normal 4 2" xfId="12" xr:uid="{00000000-0005-0000-0000-00000D000000}"/>
    <cellStyle name="Normal 5" xfId="9" xr:uid="{00000000-0005-0000-0000-00000E000000}"/>
    <cellStyle name="Normal 5 2" xfId="11" xr:uid="{00000000-0005-0000-0000-00000F000000}"/>
    <cellStyle name="Normal 5 2 2" xfId="15" xr:uid="{00000000-0005-0000-0000-000010000000}"/>
    <cellStyle name="Normal 5 3" xfId="13" xr:uid="{00000000-0005-0000-0000-000011000000}"/>
    <cellStyle name="Normal 6" xfId="17" xr:uid="{00000000-0005-0000-0000-000012000000}"/>
    <cellStyle name="Normal 7" xfId="19" xr:uid="{00000000-0005-0000-0000-000013000000}"/>
    <cellStyle name="Normal 8" xfId="22" xr:uid="{00000000-0005-0000-0000-000014000000}"/>
    <cellStyle name="Normal 9" xfId="23" xr:uid="{00000000-0005-0000-0000-000015000000}"/>
    <cellStyle name="Normal_FORMATO CONTROL DE OBRA POR CONTRATO" xfId="6" xr:uid="{00000000-0005-0000-0000-000016000000}"/>
    <cellStyle name="Porcentaje 2" xfId="18" xr:uid="{00000000-0005-0000-0000-000017000000}"/>
    <cellStyle name="Porcentual 2" xfId="5" xr:uid="{00000000-0005-0000-0000-00001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687919</xdr:colOff>
      <xdr:row>1</xdr:row>
      <xdr:rowOff>195791</xdr:rowOff>
    </xdr:from>
    <xdr:to>
      <xdr:col>18</xdr:col>
      <xdr:colOff>1084794</xdr:colOff>
      <xdr:row>4</xdr:row>
      <xdr:rowOff>33865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2955252" y="418041"/>
          <a:ext cx="1561042" cy="547157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2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111125</xdr:colOff>
      <xdr:row>0</xdr:row>
      <xdr:rowOff>0</xdr:rowOff>
    </xdr:from>
    <xdr:to>
      <xdr:col>15</xdr:col>
      <xdr:colOff>0</xdr:colOff>
      <xdr:row>3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532975" y="0"/>
          <a:ext cx="1355725" cy="5905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ANEXO 2.1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esktop\Nueva%20carpeta\FORM_AYUN_-2DO_TRIM_2017%20BALANCA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2.2 PART(N)"/>
      <sheetName val="ANEXO 2.3 INGGEST"/>
      <sheetName val="ANEXO 2.4 PART (RESUMEN)"/>
      <sheetName val="ANEXO 2.5 ING.(RESUMEN)"/>
      <sheetName val="ANEXO 2.6 RESUMEN FONDOIII"/>
      <sheetName val="ANEXO 2.7 RESUMEN FONDOIV"/>
      <sheetName val="ANEXO 2.8FORT INV4"/>
      <sheetName val="ANEXO 2.10 RTRANS"/>
      <sheetName val="ANEXO 2.11 FORTASEG"/>
      <sheetName val="ANEXO 2.12 ADEPART REM"/>
      <sheetName val="ANEXO 2.14 ISR"/>
      <sheetName val="ANEXO 2.15 APAUR."/>
      <sheetName val="ANEXO 2.16 CULTURA"/>
      <sheetName val="ANEXO 2.17 PROG INFRA"/>
      <sheetName val="ANEXO 2.18 HIDRO"/>
      <sheetName val="ANEXO 2.19 FORT. FINAN"/>
      <sheetName val="ANEXO 2.20 FORTALECE"/>
      <sheetName val="ANEXO 2.20 FISE"/>
      <sheetName val="ANEXO 2.21 PDR"/>
      <sheetName val="ANEXO 3"/>
      <sheetName val="ANEXO 4.9 ACCXCONTRATO"/>
      <sheetName val="ACCCONVENIDAS 4.B"/>
      <sheetName val="ANEXO 8 CUADRO DE FIRMAS"/>
    </sheetNames>
    <sheetDataSet>
      <sheetData sheetId="0">
        <row r="2">
          <cell r="A2" t="str">
            <v>INFORME DE AUTOEVALUACIÓN TRIMESTRAL DEL PERÍODO DEL  1 DE ENERO AL 30 DE JUNIO DE 2017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theme="9" tint="-0.249977111117893"/>
  </sheetPr>
  <dimension ref="A1:AU176"/>
  <sheetViews>
    <sheetView view="pageBreakPreview" topLeftCell="A20" zoomScale="40" zoomScaleNormal="80" zoomScaleSheetLayoutView="40" workbookViewId="0">
      <selection activeCell="B10" sqref="B10:K10"/>
    </sheetView>
  </sheetViews>
  <sheetFormatPr baseColWidth="10" defaultColWidth="11.42578125" defaultRowHeight="12.75" x14ac:dyDescent="0.2"/>
  <cols>
    <col min="1" max="1" width="39.7109375" style="4" customWidth="1"/>
    <col min="2" max="2" width="21" style="4" customWidth="1"/>
    <col min="3" max="3" width="18.28515625" style="4" customWidth="1"/>
    <col min="4" max="4" width="18.5703125" style="4" customWidth="1"/>
    <col min="5" max="5" width="19.28515625" style="4" customWidth="1"/>
    <col min="6" max="6" width="17.5703125" style="4" customWidth="1"/>
    <col min="7" max="7" width="20.28515625" style="4" customWidth="1"/>
    <col min="8" max="8" width="21.140625" style="4" customWidth="1"/>
    <col min="9" max="10" width="17" style="4" customWidth="1"/>
    <col min="11" max="11" width="17.5703125" style="52" customWidth="1"/>
    <col min="12" max="12" width="18.7109375" style="4" customWidth="1"/>
    <col min="13" max="13" width="18.85546875" style="4" customWidth="1"/>
    <col min="14" max="14" width="18.42578125" style="4" customWidth="1"/>
    <col min="15" max="15" width="18" style="4" customWidth="1"/>
    <col min="16" max="16" width="17.7109375" style="4" customWidth="1"/>
    <col min="17" max="17" width="17.140625" style="4" customWidth="1"/>
    <col min="18" max="18" width="17.42578125" style="4" customWidth="1"/>
    <col min="19" max="19" width="16.85546875" style="52" customWidth="1"/>
    <col min="20" max="20" width="16" style="4" bestFit="1" customWidth="1"/>
    <col min="21" max="16384" width="11.42578125" style="4"/>
  </cols>
  <sheetData>
    <row r="1" spans="1:47" ht="17.25" customHeight="1" x14ac:dyDescent="0.3">
      <c r="A1" s="406"/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  <c r="O1" s="406"/>
      <c r="P1" s="406"/>
      <c r="Q1" s="406"/>
      <c r="R1" s="406"/>
      <c r="S1" s="406"/>
    </row>
    <row r="2" spans="1:47" ht="21.75" customHeight="1" x14ac:dyDescent="0.3">
      <c r="A2" s="411" t="s">
        <v>1553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412"/>
      <c r="Q2" s="412"/>
      <c r="R2" s="412"/>
      <c r="S2" s="412"/>
    </row>
    <row r="3" spans="1:47" ht="22.5" customHeight="1" x14ac:dyDescent="0.3">
      <c r="A3" s="407" t="s">
        <v>116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</row>
    <row r="4" spans="1:47" ht="12" customHeight="1" x14ac:dyDescent="0.3">
      <c r="A4" s="29"/>
      <c r="B4" s="28"/>
      <c r="C4" s="28"/>
      <c r="D4" s="28"/>
      <c r="E4" s="28"/>
      <c r="F4" s="28"/>
      <c r="G4" s="28"/>
      <c r="H4" s="28"/>
      <c r="I4" s="28"/>
      <c r="J4" s="28"/>
      <c r="K4" s="329"/>
      <c r="L4" s="28"/>
      <c r="M4" s="28"/>
      <c r="N4" s="28"/>
      <c r="O4" s="27"/>
      <c r="P4" s="27"/>
      <c r="Q4" s="27"/>
      <c r="R4" s="27"/>
      <c r="S4" s="317"/>
    </row>
    <row r="5" spans="1:47" ht="20.25" x14ac:dyDescent="0.3">
      <c r="A5" s="409" t="s">
        <v>161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</row>
    <row r="6" spans="1:47" ht="20.25" x14ac:dyDescent="0.3">
      <c r="A6" s="411"/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</row>
    <row r="7" spans="1:47" ht="20.25" x14ac:dyDescent="0.3">
      <c r="A7" s="411" t="s">
        <v>102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</row>
    <row r="8" spans="1:47" ht="7.5" customHeight="1" x14ac:dyDescent="0.25">
      <c r="A8" s="26"/>
      <c r="B8" s="25"/>
      <c r="C8" s="25"/>
      <c r="D8" s="25"/>
      <c r="E8" s="25"/>
      <c r="F8" s="25"/>
      <c r="G8" s="25"/>
      <c r="H8" s="25"/>
      <c r="I8" s="25"/>
      <c r="J8" s="25"/>
      <c r="K8" s="330"/>
      <c r="L8" s="25"/>
      <c r="M8" s="25"/>
      <c r="N8" s="25"/>
      <c r="O8" s="24"/>
      <c r="P8" s="24"/>
      <c r="Q8" s="24"/>
      <c r="R8" s="24"/>
      <c r="S8" s="318"/>
    </row>
    <row r="9" spans="1:47" ht="15.75" x14ac:dyDescent="0.25">
      <c r="A9" s="125" t="s">
        <v>386</v>
      </c>
      <c r="B9" s="22"/>
      <c r="C9" s="22"/>
      <c r="D9" s="132">
        <f>D22+D33+D35+D41+D52+D85+D90</f>
        <v>390088755.14999998</v>
      </c>
      <c r="E9" s="23"/>
      <c r="F9" s="23"/>
      <c r="G9" s="22"/>
      <c r="H9" s="22"/>
      <c r="I9" s="22"/>
      <c r="J9" s="22"/>
      <c r="K9" s="319"/>
      <c r="L9" s="22"/>
      <c r="M9" s="22"/>
      <c r="N9" s="22"/>
      <c r="O9" s="22"/>
      <c r="P9" s="22"/>
      <c r="Q9" s="22"/>
      <c r="R9" s="22"/>
      <c r="S9" s="319"/>
    </row>
    <row r="10" spans="1:47" ht="15.75" x14ac:dyDescent="0.25">
      <c r="A10" s="21" t="s">
        <v>0</v>
      </c>
      <c r="B10" s="399" t="s">
        <v>91</v>
      </c>
      <c r="C10" s="400"/>
      <c r="D10" s="400"/>
      <c r="E10" s="400"/>
      <c r="F10" s="400"/>
      <c r="G10" s="400"/>
      <c r="H10" s="400"/>
      <c r="I10" s="400"/>
      <c r="J10" s="400"/>
      <c r="K10" s="401"/>
      <c r="L10" s="399" t="s">
        <v>90</v>
      </c>
      <c r="M10" s="400"/>
      <c r="N10" s="400"/>
      <c r="O10" s="400"/>
      <c r="P10" s="400"/>
      <c r="Q10" s="400"/>
      <c r="R10" s="400"/>
      <c r="S10" s="401"/>
    </row>
    <row r="11" spans="1:47" ht="15.75" hidden="1" x14ac:dyDescent="0.25">
      <c r="A11" s="16" t="s">
        <v>0</v>
      </c>
      <c r="B11" s="20"/>
      <c r="C11" s="20"/>
      <c r="D11" s="399" t="s">
        <v>14</v>
      </c>
      <c r="E11" s="400"/>
      <c r="F11" s="400"/>
      <c r="G11" s="400"/>
      <c r="H11" s="400"/>
      <c r="I11" s="400"/>
      <c r="J11" s="400"/>
      <c r="K11" s="401"/>
      <c r="L11" s="399" t="s">
        <v>14</v>
      </c>
      <c r="M11" s="400"/>
      <c r="N11" s="400"/>
      <c r="O11" s="400"/>
      <c r="P11" s="400"/>
      <c r="Q11" s="400"/>
      <c r="R11" s="400"/>
      <c r="S11" s="401"/>
    </row>
    <row r="12" spans="1:47" ht="15.75" customHeight="1" x14ac:dyDescent="0.25">
      <c r="A12" s="15" t="s">
        <v>5</v>
      </c>
      <c r="B12" s="18"/>
      <c r="C12" s="48"/>
      <c r="D12" s="48">
        <v>1</v>
      </c>
      <c r="E12" s="48">
        <v>2</v>
      </c>
      <c r="F12" s="48">
        <v>3</v>
      </c>
      <c r="G12" s="49">
        <v>4</v>
      </c>
      <c r="H12" s="397" t="s">
        <v>83</v>
      </c>
      <c r="I12" s="397" t="s">
        <v>84</v>
      </c>
      <c r="J12" s="397" t="s">
        <v>85</v>
      </c>
      <c r="K12" s="397" t="s">
        <v>86</v>
      </c>
      <c r="L12" s="47">
        <v>5</v>
      </c>
      <c r="M12" s="47">
        <v>6</v>
      </c>
      <c r="N12" s="47">
        <v>7</v>
      </c>
      <c r="O12" s="47">
        <v>8</v>
      </c>
      <c r="P12" s="402" t="s">
        <v>32</v>
      </c>
      <c r="Q12" s="404" t="s">
        <v>31</v>
      </c>
      <c r="R12" s="402" t="s">
        <v>33</v>
      </c>
      <c r="S12" s="397" t="s">
        <v>1544</v>
      </c>
    </row>
    <row r="13" spans="1:47" ht="15.75" x14ac:dyDescent="0.25">
      <c r="A13" s="19"/>
      <c r="B13" s="18"/>
      <c r="C13" s="190" t="s">
        <v>117</v>
      </c>
      <c r="D13" s="47" t="s">
        <v>13</v>
      </c>
      <c r="E13" s="47" t="s">
        <v>12</v>
      </c>
      <c r="F13" s="47" t="s">
        <v>7</v>
      </c>
      <c r="G13" s="47" t="s">
        <v>11</v>
      </c>
      <c r="H13" s="398"/>
      <c r="I13" s="398"/>
      <c r="J13" s="398"/>
      <c r="K13" s="398"/>
      <c r="L13" s="47" t="s">
        <v>13</v>
      </c>
      <c r="M13" s="47" t="s">
        <v>12</v>
      </c>
      <c r="N13" s="47" t="s">
        <v>7</v>
      </c>
      <c r="O13" s="47" t="s">
        <v>11</v>
      </c>
      <c r="P13" s="403"/>
      <c r="Q13" s="405"/>
      <c r="R13" s="403"/>
      <c r="S13" s="398"/>
    </row>
    <row r="14" spans="1:47" customFormat="1" x14ac:dyDescent="0.2">
      <c r="A14" s="420" t="s">
        <v>24</v>
      </c>
      <c r="B14" s="203" t="s">
        <v>121</v>
      </c>
      <c r="C14" s="203">
        <v>0</v>
      </c>
      <c r="D14" s="203">
        <v>4888439.57</v>
      </c>
      <c r="E14" s="203">
        <v>4874808.8</v>
      </c>
      <c r="F14" s="203">
        <v>4581018.87</v>
      </c>
      <c r="G14" s="203">
        <v>4581018.87</v>
      </c>
      <c r="H14" s="203">
        <f t="shared" ref="H14:J21" si="0">D14- E14</f>
        <v>13630.770000000484</v>
      </c>
      <c r="I14" s="203">
        <f t="shared" si="0"/>
        <v>293789.9299999997</v>
      </c>
      <c r="J14" s="203">
        <f t="shared" si="0"/>
        <v>0</v>
      </c>
      <c r="K14" s="269">
        <f>D14- G14</f>
        <v>307420.70000000019</v>
      </c>
      <c r="L14" s="203">
        <v>4888439.57</v>
      </c>
      <c r="M14" s="203">
        <v>4874808.8</v>
      </c>
      <c r="N14" s="203">
        <v>4581018.87</v>
      </c>
      <c r="O14" s="203">
        <v>4581018.87</v>
      </c>
      <c r="P14" s="203">
        <f>L14- M14</f>
        <v>13630.770000000484</v>
      </c>
      <c r="Q14" s="203">
        <f t="shared" ref="Q14:R21" si="1">M14- N14</f>
        <v>293789.9299999997</v>
      </c>
      <c r="R14" s="203">
        <f t="shared" si="1"/>
        <v>0</v>
      </c>
      <c r="S14" s="269">
        <f t="shared" ref="S14:S21" si="2">L14- O14</f>
        <v>307420.70000000019</v>
      </c>
      <c r="AU14" s="223"/>
    </row>
    <row r="15" spans="1:47" customFormat="1" x14ac:dyDescent="0.2">
      <c r="A15" s="421"/>
      <c r="B15" s="203" t="s">
        <v>122</v>
      </c>
      <c r="C15" s="203">
        <v>0</v>
      </c>
      <c r="D15" s="203">
        <v>33642094</v>
      </c>
      <c r="E15" s="203">
        <v>32517899.870000001</v>
      </c>
      <c r="F15" s="203">
        <v>25550487.859999999</v>
      </c>
      <c r="G15" s="203">
        <v>25547319.859999999</v>
      </c>
      <c r="H15" s="203">
        <f t="shared" si="0"/>
        <v>1124194.129999999</v>
      </c>
      <c r="I15" s="203">
        <f t="shared" si="0"/>
        <v>6967412.0100000016</v>
      </c>
      <c r="J15" s="203">
        <f t="shared" si="0"/>
        <v>3168</v>
      </c>
      <c r="K15" s="269">
        <f t="shared" ref="K15:K21" si="3">D15- G15</f>
        <v>8094774.1400000006</v>
      </c>
      <c r="L15" s="203">
        <v>33642094</v>
      </c>
      <c r="M15" s="203">
        <v>32517899.870000001</v>
      </c>
      <c r="N15" s="203">
        <v>25550487.859999999</v>
      </c>
      <c r="O15" s="203">
        <v>25547319.859999999</v>
      </c>
      <c r="P15" s="203">
        <f t="shared" ref="P15:P21" si="4">L15- M15</f>
        <v>1124194.129999999</v>
      </c>
      <c r="Q15" s="203">
        <f t="shared" si="1"/>
        <v>6967412.0100000016</v>
      </c>
      <c r="R15" s="203">
        <f>N15- O15</f>
        <v>3168</v>
      </c>
      <c r="S15" s="269">
        <f>L15- O15</f>
        <v>8094774.1400000006</v>
      </c>
      <c r="AU15" s="223"/>
    </row>
    <row r="16" spans="1:47" customFormat="1" x14ac:dyDescent="0.2">
      <c r="A16" s="421"/>
      <c r="B16" s="203" t="s">
        <v>988</v>
      </c>
      <c r="C16" s="203">
        <v>0</v>
      </c>
      <c r="D16" s="203">
        <v>350251.5</v>
      </c>
      <c r="E16" s="203">
        <v>168586.25</v>
      </c>
      <c r="F16" s="203">
        <v>168586.25</v>
      </c>
      <c r="G16" s="203">
        <v>168586.25</v>
      </c>
      <c r="H16" s="203">
        <f t="shared" si="0"/>
        <v>181665.25</v>
      </c>
      <c r="I16" s="203">
        <f t="shared" si="0"/>
        <v>0</v>
      </c>
      <c r="J16" s="203">
        <f t="shared" si="0"/>
        <v>0</v>
      </c>
      <c r="K16" s="269">
        <f t="shared" si="3"/>
        <v>181665.25</v>
      </c>
      <c r="L16" s="203">
        <v>350251.5</v>
      </c>
      <c r="M16" s="203">
        <v>168586.25</v>
      </c>
      <c r="N16" s="203">
        <v>168586.25</v>
      </c>
      <c r="O16" s="203">
        <v>168586.25</v>
      </c>
      <c r="P16" s="203">
        <f t="shared" si="4"/>
        <v>181665.25</v>
      </c>
      <c r="Q16" s="203">
        <f t="shared" si="1"/>
        <v>0</v>
      </c>
      <c r="R16" s="203">
        <f t="shared" si="1"/>
        <v>0</v>
      </c>
      <c r="S16" s="269">
        <f t="shared" si="2"/>
        <v>181665.25</v>
      </c>
      <c r="AU16" s="223"/>
    </row>
    <row r="17" spans="1:47" customFormat="1" x14ac:dyDescent="0.2">
      <c r="A17" s="421"/>
      <c r="B17" s="203" t="s">
        <v>144</v>
      </c>
      <c r="C17" s="203">
        <v>0</v>
      </c>
      <c r="D17" s="203">
        <v>9376296.8699999992</v>
      </c>
      <c r="E17" s="203">
        <v>8637542.8699999992</v>
      </c>
      <c r="F17" s="203">
        <v>7449812.3200000003</v>
      </c>
      <c r="G17" s="203">
        <v>7449812.3200000003</v>
      </c>
      <c r="H17" s="203">
        <f t="shared" si="0"/>
        <v>738754</v>
      </c>
      <c r="I17" s="203">
        <f t="shared" si="0"/>
        <v>1187730.5499999989</v>
      </c>
      <c r="J17" s="203">
        <f t="shared" si="0"/>
        <v>0</v>
      </c>
      <c r="K17" s="269">
        <f t="shared" si="3"/>
        <v>1926484.5499999989</v>
      </c>
      <c r="L17" s="203">
        <v>9376296.8699999992</v>
      </c>
      <c r="M17" s="203">
        <v>8637542.8699999992</v>
      </c>
      <c r="N17" s="203">
        <v>7449812.3200000003</v>
      </c>
      <c r="O17" s="203">
        <v>7449812.3200000003</v>
      </c>
      <c r="P17" s="203">
        <f t="shared" si="4"/>
        <v>738754</v>
      </c>
      <c r="Q17" s="203">
        <f t="shared" si="1"/>
        <v>1187730.5499999989</v>
      </c>
      <c r="R17" s="203">
        <f t="shared" si="1"/>
        <v>0</v>
      </c>
      <c r="S17" s="269">
        <f t="shared" si="2"/>
        <v>1926484.5499999989</v>
      </c>
      <c r="AU17" s="223"/>
    </row>
    <row r="18" spans="1:47" customFormat="1" x14ac:dyDescent="0.2">
      <c r="A18" s="421"/>
      <c r="B18" s="203" t="s">
        <v>984</v>
      </c>
      <c r="C18" s="203">
        <v>0</v>
      </c>
      <c r="D18" s="203">
        <v>58784.800000000003</v>
      </c>
      <c r="E18" s="203">
        <v>7224</v>
      </c>
      <c r="F18" s="203">
        <v>0</v>
      </c>
      <c r="G18" s="203">
        <v>0</v>
      </c>
      <c r="H18" s="203">
        <f t="shared" si="0"/>
        <v>51560.800000000003</v>
      </c>
      <c r="I18" s="203">
        <f t="shared" si="0"/>
        <v>7224</v>
      </c>
      <c r="J18" s="203">
        <f t="shared" si="0"/>
        <v>0</v>
      </c>
      <c r="K18" s="269">
        <f t="shared" si="3"/>
        <v>58784.800000000003</v>
      </c>
      <c r="L18" s="203">
        <v>58784.800000000003</v>
      </c>
      <c r="M18" s="203">
        <v>7224</v>
      </c>
      <c r="N18" s="203">
        <v>0</v>
      </c>
      <c r="O18" s="203">
        <v>0</v>
      </c>
      <c r="P18" s="203">
        <f t="shared" si="4"/>
        <v>51560.800000000003</v>
      </c>
      <c r="Q18" s="203">
        <f t="shared" si="1"/>
        <v>7224</v>
      </c>
      <c r="R18" s="203">
        <f t="shared" si="1"/>
        <v>0</v>
      </c>
      <c r="S18" s="269">
        <f t="shared" si="2"/>
        <v>58784.800000000003</v>
      </c>
      <c r="AU18" s="223"/>
    </row>
    <row r="19" spans="1:47" customFormat="1" x14ac:dyDescent="0.2">
      <c r="A19" s="421"/>
      <c r="B19" s="203" t="s">
        <v>148</v>
      </c>
      <c r="C19" s="203">
        <v>0</v>
      </c>
      <c r="D19" s="203">
        <v>5881334.5300000003</v>
      </c>
      <c r="E19" s="203">
        <v>5881334.5300000003</v>
      </c>
      <c r="F19" s="203">
        <v>5030656.24</v>
      </c>
      <c r="G19" s="203">
        <v>5030656.24</v>
      </c>
      <c r="H19" s="203">
        <f t="shared" si="0"/>
        <v>0</v>
      </c>
      <c r="I19" s="203">
        <f t="shared" si="0"/>
        <v>850678.29</v>
      </c>
      <c r="J19" s="203">
        <f t="shared" si="0"/>
        <v>0</v>
      </c>
      <c r="K19" s="269">
        <f>D19- G19</f>
        <v>850678.29</v>
      </c>
      <c r="L19" s="203">
        <v>5881334.5300000003</v>
      </c>
      <c r="M19" s="203">
        <v>5881334.5300000003</v>
      </c>
      <c r="N19" s="203">
        <v>5030656.24</v>
      </c>
      <c r="O19" s="203">
        <v>5030656.24</v>
      </c>
      <c r="P19" s="203">
        <f t="shared" si="4"/>
        <v>0</v>
      </c>
      <c r="Q19" s="203">
        <f t="shared" si="1"/>
        <v>850678.29</v>
      </c>
      <c r="R19" s="203">
        <f t="shared" si="1"/>
        <v>0</v>
      </c>
      <c r="S19" s="269">
        <f t="shared" si="2"/>
        <v>850678.29</v>
      </c>
      <c r="AU19" s="223"/>
    </row>
    <row r="20" spans="1:47" customFormat="1" x14ac:dyDescent="0.2">
      <c r="A20" s="421"/>
      <c r="B20" s="203" t="s">
        <v>120</v>
      </c>
      <c r="C20" s="203">
        <v>0</v>
      </c>
      <c r="D20" s="203">
        <v>173323526.69999999</v>
      </c>
      <c r="E20" s="203">
        <v>161669605.41</v>
      </c>
      <c r="F20" s="203">
        <v>117303153.95999999</v>
      </c>
      <c r="G20" s="203">
        <v>117302289.95999999</v>
      </c>
      <c r="H20" s="203">
        <f t="shared" si="0"/>
        <v>11653921.289999992</v>
      </c>
      <c r="I20" s="203">
        <f t="shared" si="0"/>
        <v>44366451.450000003</v>
      </c>
      <c r="J20" s="203">
        <f t="shared" si="0"/>
        <v>864</v>
      </c>
      <c r="K20" s="269">
        <f>D20- G20</f>
        <v>56021236.739999995</v>
      </c>
      <c r="L20" s="203">
        <v>173323526.69999999</v>
      </c>
      <c r="M20" s="203">
        <v>161669605.41</v>
      </c>
      <c r="N20" s="203">
        <v>117303153.95999999</v>
      </c>
      <c r="O20" s="203">
        <v>117302289.95999999</v>
      </c>
      <c r="P20" s="203">
        <f t="shared" si="4"/>
        <v>11653921.289999992</v>
      </c>
      <c r="Q20" s="203">
        <f t="shared" si="1"/>
        <v>44366451.450000003</v>
      </c>
      <c r="R20" s="203">
        <f t="shared" si="1"/>
        <v>864</v>
      </c>
      <c r="S20" s="269">
        <f t="shared" si="2"/>
        <v>56021236.739999995</v>
      </c>
      <c r="AU20" s="223"/>
    </row>
    <row r="21" spans="1:47" customFormat="1" x14ac:dyDescent="0.2">
      <c r="A21" s="422"/>
      <c r="B21" s="203" t="s">
        <v>987</v>
      </c>
      <c r="C21" s="203">
        <v>0</v>
      </c>
      <c r="D21" s="203">
        <v>19951.45</v>
      </c>
      <c r="E21" s="203">
        <v>19951.45</v>
      </c>
      <c r="F21" s="203">
        <v>19951.45</v>
      </c>
      <c r="G21" s="203">
        <v>19951.45</v>
      </c>
      <c r="H21" s="203">
        <f t="shared" si="0"/>
        <v>0</v>
      </c>
      <c r="I21" s="203">
        <f t="shared" si="0"/>
        <v>0</v>
      </c>
      <c r="J21" s="203">
        <f t="shared" si="0"/>
        <v>0</v>
      </c>
      <c r="K21" s="269">
        <f t="shared" si="3"/>
        <v>0</v>
      </c>
      <c r="L21" s="203">
        <v>19951.45</v>
      </c>
      <c r="M21" s="203">
        <v>19951.45</v>
      </c>
      <c r="N21" s="203">
        <v>19951.45</v>
      </c>
      <c r="O21" s="203">
        <v>19951.45</v>
      </c>
      <c r="P21" s="203">
        <f t="shared" si="4"/>
        <v>0</v>
      </c>
      <c r="Q21" s="203">
        <f t="shared" si="1"/>
        <v>0</v>
      </c>
      <c r="R21" s="203">
        <f t="shared" si="1"/>
        <v>0</v>
      </c>
      <c r="S21" s="269">
        <f t="shared" si="2"/>
        <v>0</v>
      </c>
      <c r="AU21" s="223"/>
    </row>
    <row r="22" spans="1:47" customFormat="1" ht="15" x14ac:dyDescent="0.25">
      <c r="A22" s="205" t="s">
        <v>21</v>
      </c>
      <c r="B22" s="206"/>
      <c r="C22" s="206">
        <f t="shared" ref="C22:R22" si="5">+C14+C15+C16+C17+C18+C19+C20+C21</f>
        <v>0</v>
      </c>
      <c r="D22" s="206">
        <f t="shared" si="5"/>
        <v>227540679.41999996</v>
      </c>
      <c r="E22" s="206">
        <f t="shared" si="5"/>
        <v>213776953.17999998</v>
      </c>
      <c r="F22" s="206">
        <f t="shared" si="5"/>
        <v>160103666.94999999</v>
      </c>
      <c r="G22" s="206">
        <f t="shared" si="5"/>
        <v>160099634.94999999</v>
      </c>
      <c r="H22" s="206">
        <f t="shared" si="5"/>
        <v>13763726.239999991</v>
      </c>
      <c r="I22" s="206">
        <f t="shared" si="5"/>
        <v>53673286.230000004</v>
      </c>
      <c r="J22" s="206">
        <f>+J14+J15+J16+J17+J18+J19+J20+J21</f>
        <v>4032</v>
      </c>
      <c r="K22" s="320">
        <f>+K14+K15+K16+K17+K18+K19+K20+K21</f>
        <v>67441044.469999999</v>
      </c>
      <c r="L22" s="206">
        <f t="shared" si="5"/>
        <v>227540679.41999996</v>
      </c>
      <c r="M22" s="206">
        <f t="shared" si="5"/>
        <v>213776953.17999998</v>
      </c>
      <c r="N22" s="206">
        <f t="shared" si="5"/>
        <v>160103666.94999999</v>
      </c>
      <c r="O22" s="206">
        <f>+O14+O15+O16+O17+O18+O19+O20+O21</f>
        <v>160099634.94999999</v>
      </c>
      <c r="P22" s="206">
        <f t="shared" si="5"/>
        <v>13763726.239999991</v>
      </c>
      <c r="Q22" s="206">
        <f t="shared" si="5"/>
        <v>53673286.230000004</v>
      </c>
      <c r="R22" s="206">
        <f t="shared" si="5"/>
        <v>4032</v>
      </c>
      <c r="S22" s="320">
        <f>+S14+S15+S16+S17+S18+S19+S20+S21</f>
        <v>67441044.469999999</v>
      </c>
      <c r="AU22" s="223"/>
    </row>
    <row r="23" spans="1:47" customFormat="1" ht="15" x14ac:dyDescent="0.25">
      <c r="A23" s="207" t="s">
        <v>20</v>
      </c>
      <c r="B23" s="417"/>
      <c r="C23" s="418"/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9"/>
      <c r="AU23" s="223"/>
    </row>
    <row r="24" spans="1:47" customFormat="1" x14ac:dyDescent="0.2">
      <c r="A24" s="420" t="s">
        <v>20</v>
      </c>
      <c r="B24" s="203" t="s">
        <v>985</v>
      </c>
      <c r="C24" s="203">
        <v>0</v>
      </c>
      <c r="D24" s="203">
        <v>9710.23</v>
      </c>
      <c r="E24" s="203">
        <v>9710.23</v>
      </c>
      <c r="F24" s="203">
        <v>9710.23</v>
      </c>
      <c r="G24" s="203">
        <v>9710.23</v>
      </c>
      <c r="H24" s="203">
        <f t="shared" ref="H24:J32" si="6">D24- E24</f>
        <v>0</v>
      </c>
      <c r="I24" s="203">
        <f t="shared" si="6"/>
        <v>0</v>
      </c>
      <c r="J24" s="203">
        <f t="shared" si="6"/>
        <v>0</v>
      </c>
      <c r="K24" s="269">
        <f t="shared" ref="K24:K32" si="7">D24- G24</f>
        <v>0</v>
      </c>
      <c r="L24" s="203">
        <v>9710.23</v>
      </c>
      <c r="M24" s="203">
        <v>9710.23</v>
      </c>
      <c r="N24" s="203">
        <v>9710.23</v>
      </c>
      <c r="O24" s="203">
        <v>9710.23</v>
      </c>
      <c r="P24" s="203">
        <f>L24- M24</f>
        <v>0</v>
      </c>
      <c r="Q24" s="203">
        <f t="shared" ref="Q24:R32" si="8">M24- N24</f>
        <v>0</v>
      </c>
      <c r="R24" s="203">
        <f t="shared" si="8"/>
        <v>0</v>
      </c>
      <c r="S24" s="269">
        <f>L24- O24</f>
        <v>0</v>
      </c>
      <c r="AU24" s="223"/>
    </row>
    <row r="25" spans="1:47" customFormat="1" x14ac:dyDescent="0.2">
      <c r="A25" s="421"/>
      <c r="B25" s="203" t="s">
        <v>121</v>
      </c>
      <c r="C25" s="203">
        <v>0</v>
      </c>
      <c r="D25" s="203">
        <v>54485819.880000003</v>
      </c>
      <c r="E25" s="203">
        <v>49249944.170000002</v>
      </c>
      <c r="F25" s="203">
        <v>24490947.050000001</v>
      </c>
      <c r="G25" s="203">
        <v>24490947.050000001</v>
      </c>
      <c r="H25" s="203">
        <f>D25- E25</f>
        <v>5235875.7100000009</v>
      </c>
      <c r="I25" s="203">
        <f t="shared" si="6"/>
        <v>24758997.120000001</v>
      </c>
      <c r="J25" s="203">
        <f t="shared" si="6"/>
        <v>0</v>
      </c>
      <c r="K25" s="269">
        <f>D25- G25</f>
        <v>29994872.830000002</v>
      </c>
      <c r="L25" s="203">
        <v>54485819.880000003</v>
      </c>
      <c r="M25" s="203">
        <v>49249944.170000002</v>
      </c>
      <c r="N25" s="203">
        <v>24490947.050000001</v>
      </c>
      <c r="O25" s="203">
        <v>24490947.050000001</v>
      </c>
      <c r="P25" s="203">
        <f t="shared" ref="P25:P32" si="9">L25- M25</f>
        <v>5235875.7100000009</v>
      </c>
      <c r="Q25" s="203">
        <f t="shared" si="8"/>
        <v>24758997.120000001</v>
      </c>
      <c r="R25" s="203">
        <f t="shared" si="8"/>
        <v>0</v>
      </c>
      <c r="S25" s="269">
        <f t="shared" ref="S25:S32" si="10">L25- O25</f>
        <v>29994872.830000002</v>
      </c>
      <c r="AU25" s="223"/>
    </row>
    <row r="26" spans="1:47" customFormat="1" x14ac:dyDescent="0.2">
      <c r="A26" s="421"/>
      <c r="B26" s="203" t="s">
        <v>988</v>
      </c>
      <c r="C26" s="203">
        <v>0</v>
      </c>
      <c r="D26" s="203">
        <v>121375.66</v>
      </c>
      <c r="E26" s="203">
        <v>119884.93</v>
      </c>
      <c r="F26" s="203">
        <v>0</v>
      </c>
      <c r="G26" s="203">
        <v>0</v>
      </c>
      <c r="H26" s="203">
        <f t="shared" si="6"/>
        <v>1490.7300000000105</v>
      </c>
      <c r="I26" s="203">
        <f t="shared" si="6"/>
        <v>119884.93</v>
      </c>
      <c r="J26" s="203">
        <f t="shared" si="6"/>
        <v>0</v>
      </c>
      <c r="K26" s="269">
        <f t="shared" si="7"/>
        <v>121375.66</v>
      </c>
      <c r="L26" s="203">
        <v>121375.66</v>
      </c>
      <c r="M26" s="203">
        <v>119884.93</v>
      </c>
      <c r="N26" s="203">
        <v>0</v>
      </c>
      <c r="O26" s="203">
        <v>0</v>
      </c>
      <c r="P26" s="203">
        <f t="shared" si="9"/>
        <v>1490.7300000000105</v>
      </c>
      <c r="Q26" s="203">
        <f t="shared" si="8"/>
        <v>119884.93</v>
      </c>
      <c r="R26" s="203">
        <f t="shared" si="8"/>
        <v>0</v>
      </c>
      <c r="S26" s="269">
        <f t="shared" si="10"/>
        <v>121375.66</v>
      </c>
      <c r="AU26" s="223"/>
    </row>
    <row r="27" spans="1:47" customFormat="1" x14ac:dyDescent="0.2">
      <c r="A27" s="421"/>
      <c r="B27" s="203" t="s">
        <v>144</v>
      </c>
      <c r="C27" s="203">
        <v>0</v>
      </c>
      <c r="D27" s="203">
        <v>83485.440000000002</v>
      </c>
      <c r="E27" s="203">
        <v>83485.440000000002</v>
      </c>
      <c r="F27" s="203">
        <v>83485.440000000002</v>
      </c>
      <c r="G27" s="203">
        <v>83485.440000000002</v>
      </c>
      <c r="H27" s="203">
        <f t="shared" si="6"/>
        <v>0</v>
      </c>
      <c r="I27" s="203">
        <f t="shared" si="6"/>
        <v>0</v>
      </c>
      <c r="J27" s="203">
        <f t="shared" si="6"/>
        <v>0</v>
      </c>
      <c r="K27" s="269">
        <f t="shared" si="7"/>
        <v>0</v>
      </c>
      <c r="L27" s="203">
        <v>83485.440000000002</v>
      </c>
      <c r="M27" s="203">
        <v>83485.440000000002</v>
      </c>
      <c r="N27" s="203">
        <v>83485.440000000002</v>
      </c>
      <c r="O27" s="203">
        <v>83485.440000000002</v>
      </c>
      <c r="P27" s="203">
        <f t="shared" si="9"/>
        <v>0</v>
      </c>
      <c r="Q27" s="203">
        <f t="shared" si="8"/>
        <v>0</v>
      </c>
      <c r="R27" s="203">
        <f t="shared" si="8"/>
        <v>0</v>
      </c>
      <c r="S27" s="269">
        <f t="shared" si="10"/>
        <v>0</v>
      </c>
      <c r="AU27" s="223"/>
    </row>
    <row r="28" spans="1:47" customFormat="1" x14ac:dyDescent="0.2">
      <c r="A28" s="421"/>
      <c r="B28" s="203" t="s">
        <v>984</v>
      </c>
      <c r="C28" s="203">
        <v>0</v>
      </c>
      <c r="D28" s="203">
        <v>132287.98000000001</v>
      </c>
      <c r="E28" s="203">
        <v>132287.98000000001</v>
      </c>
      <c r="F28" s="203">
        <v>132287.98000000001</v>
      </c>
      <c r="G28" s="203">
        <v>132287.98000000001</v>
      </c>
      <c r="H28" s="203">
        <f t="shared" si="6"/>
        <v>0</v>
      </c>
      <c r="I28" s="203">
        <f t="shared" si="6"/>
        <v>0</v>
      </c>
      <c r="J28" s="203">
        <f t="shared" si="6"/>
        <v>0</v>
      </c>
      <c r="K28" s="269">
        <f t="shared" si="7"/>
        <v>0</v>
      </c>
      <c r="L28" s="203">
        <v>132287.98000000001</v>
      </c>
      <c r="M28" s="203">
        <v>132287.98000000001</v>
      </c>
      <c r="N28" s="203">
        <v>132287.98000000001</v>
      </c>
      <c r="O28" s="203">
        <v>132287.98000000001</v>
      </c>
      <c r="P28" s="203">
        <f t="shared" si="9"/>
        <v>0</v>
      </c>
      <c r="Q28" s="203">
        <f t="shared" si="8"/>
        <v>0</v>
      </c>
      <c r="R28" s="203">
        <f t="shared" si="8"/>
        <v>0</v>
      </c>
      <c r="S28" s="269">
        <f t="shared" si="10"/>
        <v>0</v>
      </c>
      <c r="AU28" s="223"/>
    </row>
    <row r="29" spans="1:47" customFormat="1" x14ac:dyDescent="0.2">
      <c r="A29" s="421"/>
      <c r="B29" s="203" t="s">
        <v>148</v>
      </c>
      <c r="C29" s="203">
        <v>0</v>
      </c>
      <c r="D29" s="203">
        <v>489527.48</v>
      </c>
      <c r="E29" s="203">
        <v>489527.48</v>
      </c>
      <c r="F29" s="203">
        <v>489527.48</v>
      </c>
      <c r="G29" s="203">
        <v>489527.48</v>
      </c>
      <c r="H29" s="203">
        <f t="shared" si="6"/>
        <v>0</v>
      </c>
      <c r="I29" s="203">
        <f t="shared" si="6"/>
        <v>0</v>
      </c>
      <c r="J29" s="203">
        <f t="shared" si="6"/>
        <v>0</v>
      </c>
      <c r="K29" s="269">
        <f t="shared" si="7"/>
        <v>0</v>
      </c>
      <c r="L29" s="203">
        <v>489527.48</v>
      </c>
      <c r="M29" s="203">
        <v>489527.48</v>
      </c>
      <c r="N29" s="203">
        <v>489527.48</v>
      </c>
      <c r="O29" s="203">
        <v>489527.48</v>
      </c>
      <c r="P29" s="203">
        <f t="shared" si="9"/>
        <v>0</v>
      </c>
      <c r="Q29" s="203">
        <f t="shared" si="8"/>
        <v>0</v>
      </c>
      <c r="R29" s="203">
        <f t="shared" si="8"/>
        <v>0</v>
      </c>
      <c r="S29" s="269">
        <f t="shared" si="10"/>
        <v>0</v>
      </c>
      <c r="AU29" s="223"/>
    </row>
    <row r="30" spans="1:47" customFormat="1" x14ac:dyDescent="0.2">
      <c r="A30" s="421"/>
      <c r="B30" s="203" t="s">
        <v>986</v>
      </c>
      <c r="C30" s="203">
        <v>0</v>
      </c>
      <c r="D30" s="203">
        <v>7774.62</v>
      </c>
      <c r="E30" s="203">
        <v>7774.62</v>
      </c>
      <c r="F30" s="203">
        <v>7774.62</v>
      </c>
      <c r="G30" s="203">
        <v>7774.62</v>
      </c>
      <c r="H30" s="203">
        <f t="shared" si="6"/>
        <v>0</v>
      </c>
      <c r="I30" s="203">
        <f t="shared" si="6"/>
        <v>0</v>
      </c>
      <c r="J30" s="203">
        <f t="shared" si="6"/>
        <v>0</v>
      </c>
      <c r="K30" s="269">
        <f>D30- G30</f>
        <v>0</v>
      </c>
      <c r="L30" s="203">
        <v>7774.62</v>
      </c>
      <c r="M30" s="203">
        <v>7774.62</v>
      </c>
      <c r="N30" s="203">
        <v>7774.62</v>
      </c>
      <c r="O30" s="203">
        <v>7774.62</v>
      </c>
      <c r="P30" s="203">
        <f t="shared" si="9"/>
        <v>0</v>
      </c>
      <c r="Q30" s="203">
        <f t="shared" si="8"/>
        <v>0</v>
      </c>
      <c r="R30" s="203">
        <f t="shared" si="8"/>
        <v>0</v>
      </c>
      <c r="S30" s="269">
        <f t="shared" si="10"/>
        <v>0</v>
      </c>
      <c r="AU30" s="223"/>
    </row>
    <row r="31" spans="1:47" customFormat="1" x14ac:dyDescent="0.2">
      <c r="A31" s="421"/>
      <c r="B31" s="203" t="s">
        <v>120</v>
      </c>
      <c r="C31" s="203">
        <v>0</v>
      </c>
      <c r="D31" s="203">
        <v>0</v>
      </c>
      <c r="E31" s="203">
        <v>0</v>
      </c>
      <c r="F31" s="203">
        <v>0</v>
      </c>
      <c r="G31" s="203">
        <v>0</v>
      </c>
      <c r="H31" s="203">
        <f t="shared" si="6"/>
        <v>0</v>
      </c>
      <c r="I31" s="203">
        <f t="shared" si="6"/>
        <v>0</v>
      </c>
      <c r="J31" s="203">
        <f t="shared" si="6"/>
        <v>0</v>
      </c>
      <c r="K31" s="269">
        <f t="shared" si="7"/>
        <v>0</v>
      </c>
      <c r="L31" s="203">
        <v>0</v>
      </c>
      <c r="M31" s="203">
        <v>0</v>
      </c>
      <c r="N31" s="203">
        <v>0</v>
      </c>
      <c r="O31" s="203">
        <v>0</v>
      </c>
      <c r="P31" s="203">
        <f t="shared" si="9"/>
        <v>0</v>
      </c>
      <c r="Q31" s="203">
        <f t="shared" si="8"/>
        <v>0</v>
      </c>
      <c r="R31" s="203">
        <f t="shared" si="8"/>
        <v>0</v>
      </c>
      <c r="S31" s="269">
        <f t="shared" si="10"/>
        <v>0</v>
      </c>
      <c r="AU31" s="223"/>
    </row>
    <row r="32" spans="1:47" customFormat="1" x14ac:dyDescent="0.2">
      <c r="A32" s="422"/>
      <c r="B32" s="203" t="s">
        <v>987</v>
      </c>
      <c r="C32" s="203">
        <v>0</v>
      </c>
      <c r="D32" s="203">
        <v>87067.22</v>
      </c>
      <c r="E32" s="203">
        <v>87067.22</v>
      </c>
      <c r="F32" s="203">
        <v>87067.22</v>
      </c>
      <c r="G32" s="203">
        <v>87067.22</v>
      </c>
      <c r="H32" s="203">
        <f t="shared" si="6"/>
        <v>0</v>
      </c>
      <c r="I32" s="203">
        <f t="shared" si="6"/>
        <v>0</v>
      </c>
      <c r="J32" s="203">
        <f t="shared" si="6"/>
        <v>0</v>
      </c>
      <c r="K32" s="269">
        <f t="shared" si="7"/>
        <v>0</v>
      </c>
      <c r="L32" s="203">
        <v>87067.22</v>
      </c>
      <c r="M32" s="203">
        <v>87067.22</v>
      </c>
      <c r="N32" s="203">
        <v>87067.22</v>
      </c>
      <c r="O32" s="203">
        <v>87067.22</v>
      </c>
      <c r="P32" s="203">
        <f t="shared" si="9"/>
        <v>0</v>
      </c>
      <c r="Q32" s="203">
        <f t="shared" si="8"/>
        <v>0</v>
      </c>
      <c r="R32" s="203">
        <f t="shared" si="8"/>
        <v>0</v>
      </c>
      <c r="S32" s="269">
        <f t="shared" si="10"/>
        <v>0</v>
      </c>
      <c r="AU32" s="223"/>
    </row>
    <row r="33" spans="1:47" customFormat="1" ht="15" x14ac:dyDescent="0.25">
      <c r="A33" s="206" t="s">
        <v>989</v>
      </c>
      <c r="B33" s="206"/>
      <c r="C33" s="206">
        <f t="shared" ref="C33:R33" si="11">+C24+C25+C26+C27+C28+C29+C30+C31+C32</f>
        <v>0</v>
      </c>
      <c r="D33" s="206">
        <f>+D24+D25+D26+D27+D28+D29+D30+D31+D32</f>
        <v>55417048.509999983</v>
      </c>
      <c r="E33" s="206">
        <f t="shared" si="11"/>
        <v>50179682.069999985</v>
      </c>
      <c r="F33" s="206">
        <f t="shared" si="11"/>
        <v>25300800.020000003</v>
      </c>
      <c r="G33" s="206">
        <f t="shared" si="11"/>
        <v>25300800.020000003</v>
      </c>
      <c r="H33" s="206">
        <f t="shared" si="11"/>
        <v>5237366.4400000013</v>
      </c>
      <c r="I33" s="206">
        <f t="shared" si="11"/>
        <v>24878882.050000001</v>
      </c>
      <c r="J33" s="206">
        <f t="shared" si="11"/>
        <v>0</v>
      </c>
      <c r="K33" s="320">
        <f>+K24+K25+K26+K27+K28+K29+K30+K31+K32</f>
        <v>30116248.490000002</v>
      </c>
      <c r="L33" s="206">
        <f t="shared" si="11"/>
        <v>55417048.509999983</v>
      </c>
      <c r="M33" s="206">
        <f t="shared" si="11"/>
        <v>50179682.069999985</v>
      </c>
      <c r="N33" s="206">
        <f t="shared" si="11"/>
        <v>25300800.020000003</v>
      </c>
      <c r="O33" s="206">
        <f>+O24+O25+O26+O27+O28+O29+O30+O31+O32</f>
        <v>25300800.020000003</v>
      </c>
      <c r="P33" s="206">
        <f t="shared" si="11"/>
        <v>5237366.4400000013</v>
      </c>
      <c r="Q33" s="206">
        <f t="shared" si="11"/>
        <v>24878882.050000001</v>
      </c>
      <c r="R33" s="206">
        <f t="shared" si="11"/>
        <v>0</v>
      </c>
      <c r="S33" s="320">
        <f>+S24+S25+S26+S27+S28+S29+S30+S31+S32</f>
        <v>30116248.490000002</v>
      </c>
      <c r="AU33" s="223"/>
    </row>
    <row r="34" spans="1:47" s="93" customFormat="1" ht="15.75" customHeight="1" x14ac:dyDescent="0.2">
      <c r="A34" s="128" t="s">
        <v>87</v>
      </c>
      <c r="B34" s="157" t="s">
        <v>472</v>
      </c>
      <c r="C34" s="203">
        <v>9598152</v>
      </c>
      <c r="D34" s="203">
        <v>9598152</v>
      </c>
      <c r="E34" s="203">
        <v>9231152</v>
      </c>
      <c r="F34" s="203">
        <v>9231152</v>
      </c>
      <c r="G34" s="203">
        <v>9231152</v>
      </c>
      <c r="H34" s="203">
        <f>D34-E34</f>
        <v>367000</v>
      </c>
      <c r="I34" s="203">
        <f>F34-G34</f>
        <v>0</v>
      </c>
      <c r="J34" s="267">
        <f>F34-G34</f>
        <v>0</v>
      </c>
      <c r="K34" s="270">
        <f>D34-G34</f>
        <v>367000</v>
      </c>
      <c r="L34" s="267">
        <v>9598152</v>
      </c>
      <c r="M34" s="267">
        <v>9231152</v>
      </c>
      <c r="N34" s="267">
        <v>9231152</v>
      </c>
      <c r="O34" s="267">
        <v>9231152</v>
      </c>
      <c r="P34" s="293">
        <f>L34-M34</f>
        <v>367000</v>
      </c>
      <c r="Q34" s="293">
        <f>M34-N34</f>
        <v>0</v>
      </c>
      <c r="R34" s="293">
        <f>N34-O34</f>
        <v>0</v>
      </c>
      <c r="S34" s="321">
        <f>L34-O34</f>
        <v>367000</v>
      </c>
    </row>
    <row r="35" spans="1:47" s="280" customFormat="1" ht="15" x14ac:dyDescent="0.2">
      <c r="A35" s="276" t="s">
        <v>10</v>
      </c>
      <c r="B35" s="277"/>
      <c r="C35" s="278">
        <f t="shared" ref="C35:R35" si="12">SUM(C34:C34)</f>
        <v>9598152</v>
      </c>
      <c r="D35" s="279">
        <f>SUM(D34:D34)</f>
        <v>9598152</v>
      </c>
      <c r="E35" s="279">
        <f t="shared" si="12"/>
        <v>9231152</v>
      </c>
      <c r="F35" s="279">
        <f t="shared" si="12"/>
        <v>9231152</v>
      </c>
      <c r="G35" s="279">
        <f t="shared" si="12"/>
        <v>9231152</v>
      </c>
      <c r="H35" s="279">
        <f t="shared" si="12"/>
        <v>367000</v>
      </c>
      <c r="I35" s="279">
        <f t="shared" si="12"/>
        <v>0</v>
      </c>
      <c r="J35" s="294">
        <f t="shared" si="12"/>
        <v>0</v>
      </c>
      <c r="K35" s="338">
        <f t="shared" si="12"/>
        <v>367000</v>
      </c>
      <c r="L35" s="295">
        <f t="shared" si="12"/>
        <v>9598152</v>
      </c>
      <c r="M35" s="294">
        <f t="shared" si="12"/>
        <v>9231152</v>
      </c>
      <c r="N35" s="294">
        <f t="shared" si="12"/>
        <v>9231152</v>
      </c>
      <c r="O35" s="294">
        <f t="shared" si="12"/>
        <v>9231152</v>
      </c>
      <c r="P35" s="294">
        <f t="shared" si="12"/>
        <v>367000</v>
      </c>
      <c r="Q35" s="294">
        <f t="shared" si="12"/>
        <v>0</v>
      </c>
      <c r="R35" s="294">
        <f t="shared" si="12"/>
        <v>0</v>
      </c>
      <c r="S35" s="322">
        <f>SUM(S34:S34)</f>
        <v>367000</v>
      </c>
    </row>
    <row r="36" spans="1:47" s="93" customFormat="1" ht="15.75" x14ac:dyDescent="0.2">
      <c r="A36" s="274" t="s">
        <v>88</v>
      </c>
      <c r="B36" s="158"/>
      <c r="C36" s="134"/>
      <c r="D36" s="273"/>
      <c r="E36" s="117"/>
      <c r="F36" s="117"/>
      <c r="G36" s="117"/>
      <c r="H36" s="117"/>
      <c r="I36" s="117"/>
      <c r="J36" s="294"/>
      <c r="K36" s="322"/>
      <c r="L36" s="296"/>
      <c r="M36" s="294"/>
      <c r="N36" s="294"/>
      <c r="O36" s="294"/>
      <c r="P36" s="294"/>
      <c r="Q36" s="294"/>
      <c r="R36" s="294"/>
      <c r="S36" s="322"/>
    </row>
    <row r="37" spans="1:47" s="311" customFormat="1" x14ac:dyDescent="0.2">
      <c r="A37" s="426" t="s">
        <v>88</v>
      </c>
      <c r="B37" s="156" t="s">
        <v>473</v>
      </c>
      <c r="C37" s="299">
        <v>0</v>
      </c>
      <c r="D37" s="310">
        <v>288830.95</v>
      </c>
      <c r="E37" s="298">
        <v>288830.95</v>
      </c>
      <c r="F37" s="298">
        <v>288830.95</v>
      </c>
      <c r="G37" s="298">
        <v>288830.95</v>
      </c>
      <c r="H37" s="203">
        <f t="shared" ref="H37:I40" si="13">D37- E37</f>
        <v>0</v>
      </c>
      <c r="I37" s="203">
        <f>E37- F37</f>
        <v>0</v>
      </c>
      <c r="J37" s="297">
        <f>F37-G37</f>
        <v>0</v>
      </c>
      <c r="K37" s="323">
        <f>D37-G37</f>
        <v>0</v>
      </c>
      <c r="L37" s="333">
        <v>288830.95</v>
      </c>
      <c r="M37" s="298">
        <v>288830.95</v>
      </c>
      <c r="N37" s="298">
        <v>288830.95</v>
      </c>
      <c r="O37" s="298">
        <v>288830.95</v>
      </c>
      <c r="P37" s="297">
        <f>L37-M37</f>
        <v>0</v>
      </c>
      <c r="Q37" s="297">
        <f t="shared" ref="P37:R40" si="14">M37-N37</f>
        <v>0</v>
      </c>
      <c r="R37" s="297">
        <f t="shared" si="14"/>
        <v>0</v>
      </c>
      <c r="S37" s="323">
        <f>L37-O37</f>
        <v>0</v>
      </c>
    </row>
    <row r="38" spans="1:47" s="116" customFormat="1" x14ac:dyDescent="0.2">
      <c r="A38" s="427"/>
      <c r="B38" s="269" t="s">
        <v>387</v>
      </c>
      <c r="C38" s="203">
        <v>0</v>
      </c>
      <c r="D38" s="203">
        <f>12000000-31641.12</f>
        <v>11968358.880000001</v>
      </c>
      <c r="E38" s="203">
        <v>9883618</v>
      </c>
      <c r="F38" s="203">
        <v>6543904.5899999999</v>
      </c>
      <c r="G38" s="203">
        <v>6543904.5899999999</v>
      </c>
      <c r="H38" s="203">
        <f t="shared" si="13"/>
        <v>2084740.8800000008</v>
      </c>
      <c r="I38" s="203">
        <f>E38- F38</f>
        <v>3339713.41</v>
      </c>
      <c r="J38" s="297">
        <f t="shared" ref="J38:J40" si="15">F38-G38</f>
        <v>0</v>
      </c>
      <c r="K38" s="323">
        <f>D38-G38</f>
        <v>5424454.290000001</v>
      </c>
      <c r="L38" s="334">
        <f>12000000-31641.12</f>
        <v>11968358.880000001</v>
      </c>
      <c r="M38" s="203">
        <v>9883618</v>
      </c>
      <c r="N38" s="203">
        <v>6543904.5899999999</v>
      </c>
      <c r="O38" s="203">
        <v>6543904.5899999999</v>
      </c>
      <c r="P38" s="297">
        <f t="shared" si="14"/>
        <v>2084740.8800000008</v>
      </c>
      <c r="Q38" s="297">
        <f t="shared" si="14"/>
        <v>3339713.41</v>
      </c>
      <c r="R38" s="297">
        <f t="shared" si="14"/>
        <v>0</v>
      </c>
      <c r="S38" s="323">
        <f t="shared" ref="S38:S40" si="16">L38-O38</f>
        <v>5424454.290000001</v>
      </c>
    </row>
    <row r="39" spans="1:47" s="116" customFormat="1" x14ac:dyDescent="0.2">
      <c r="A39" s="427"/>
      <c r="B39" s="270" t="s">
        <v>993</v>
      </c>
      <c r="C39" s="203">
        <v>0</v>
      </c>
      <c r="D39" s="203">
        <v>13317765</v>
      </c>
      <c r="E39" s="203">
        <v>12695005.41</v>
      </c>
      <c r="F39" s="203">
        <v>1240997.26</v>
      </c>
      <c r="G39" s="203">
        <v>1240997.26</v>
      </c>
      <c r="H39" s="203">
        <f t="shared" si="13"/>
        <v>622759.58999999985</v>
      </c>
      <c r="I39" s="203">
        <f t="shared" si="13"/>
        <v>11454008.15</v>
      </c>
      <c r="J39" s="297">
        <f t="shared" si="15"/>
        <v>0</v>
      </c>
      <c r="K39" s="323">
        <f t="shared" ref="K39:K40" si="17">D39-G39</f>
        <v>12076767.74</v>
      </c>
      <c r="L39" s="334">
        <v>13317765</v>
      </c>
      <c r="M39" s="203">
        <v>12695005.41</v>
      </c>
      <c r="N39" s="203">
        <v>1240997.26</v>
      </c>
      <c r="O39" s="203">
        <v>1240997.26</v>
      </c>
      <c r="P39" s="297">
        <f t="shared" si="14"/>
        <v>622759.58999999985</v>
      </c>
      <c r="Q39" s="297">
        <f t="shared" si="14"/>
        <v>11454008.15</v>
      </c>
      <c r="R39" s="297">
        <f t="shared" si="14"/>
        <v>0</v>
      </c>
      <c r="S39" s="323">
        <f t="shared" si="16"/>
        <v>12076767.74</v>
      </c>
    </row>
    <row r="40" spans="1:47" s="116" customFormat="1" x14ac:dyDescent="0.2">
      <c r="A40" s="428"/>
      <c r="B40" s="269" t="s">
        <v>992</v>
      </c>
      <c r="C40" s="203">
        <v>0</v>
      </c>
      <c r="D40" s="203">
        <v>1170000</v>
      </c>
      <c r="E40" s="203">
        <v>0</v>
      </c>
      <c r="F40" s="203">
        <v>0</v>
      </c>
      <c r="G40" s="203">
        <v>0</v>
      </c>
      <c r="H40" s="203">
        <f>D40- E40</f>
        <v>1170000</v>
      </c>
      <c r="I40" s="203">
        <f t="shared" si="13"/>
        <v>0</v>
      </c>
      <c r="J40" s="297">
        <f t="shared" si="15"/>
        <v>0</v>
      </c>
      <c r="K40" s="323">
        <f t="shared" si="17"/>
        <v>1170000</v>
      </c>
      <c r="L40" s="334">
        <v>1170000</v>
      </c>
      <c r="M40" s="203">
        <v>0</v>
      </c>
      <c r="N40" s="203">
        <v>0</v>
      </c>
      <c r="O40" s="203">
        <v>0</v>
      </c>
      <c r="P40" s="297">
        <f t="shared" si="14"/>
        <v>1170000</v>
      </c>
      <c r="Q40" s="297">
        <f t="shared" si="14"/>
        <v>0</v>
      </c>
      <c r="R40" s="297">
        <f t="shared" si="14"/>
        <v>0</v>
      </c>
      <c r="S40" s="323">
        <f t="shared" si="16"/>
        <v>1170000</v>
      </c>
    </row>
    <row r="41" spans="1:47" s="280" customFormat="1" ht="15" x14ac:dyDescent="0.2">
      <c r="A41" s="281" t="s">
        <v>19</v>
      </c>
      <c r="B41" s="282"/>
      <c r="C41" s="283">
        <f t="shared" ref="C41:S41" si="18">SUM(C37:C40)</f>
        <v>0</v>
      </c>
      <c r="D41" s="283">
        <f t="shared" si="18"/>
        <v>26744954.829999998</v>
      </c>
      <c r="E41" s="283">
        <f t="shared" si="18"/>
        <v>22867454.359999999</v>
      </c>
      <c r="F41" s="283">
        <f t="shared" si="18"/>
        <v>8073732.7999999998</v>
      </c>
      <c r="G41" s="283">
        <f t="shared" si="18"/>
        <v>8073732.7999999998</v>
      </c>
      <c r="H41" s="283">
        <f t="shared" si="18"/>
        <v>3877500.4700000007</v>
      </c>
      <c r="I41" s="283">
        <f t="shared" si="18"/>
        <v>14793721.560000001</v>
      </c>
      <c r="J41" s="300">
        <f t="shared" si="18"/>
        <v>0</v>
      </c>
      <c r="K41" s="324">
        <f t="shared" si="18"/>
        <v>18671222.030000001</v>
      </c>
      <c r="L41" s="301">
        <f t="shared" si="18"/>
        <v>26744954.829999998</v>
      </c>
      <c r="M41" s="300">
        <f t="shared" si="18"/>
        <v>22867454.359999999</v>
      </c>
      <c r="N41" s="300">
        <f t="shared" si="18"/>
        <v>8073732.7999999998</v>
      </c>
      <c r="O41" s="300">
        <f t="shared" si="18"/>
        <v>8073732.7999999998</v>
      </c>
      <c r="P41" s="300">
        <f t="shared" si="18"/>
        <v>3877500.4700000007</v>
      </c>
      <c r="Q41" s="300">
        <f t="shared" si="18"/>
        <v>14793721.560000001</v>
      </c>
      <c r="R41" s="300">
        <f t="shared" si="18"/>
        <v>0</v>
      </c>
      <c r="S41" s="324">
        <f t="shared" si="18"/>
        <v>18671222.030000001</v>
      </c>
    </row>
    <row r="42" spans="1:47" s="93" customFormat="1" ht="15.75" x14ac:dyDescent="0.2">
      <c r="A42" s="292" t="s">
        <v>2007</v>
      </c>
      <c r="B42" s="275"/>
      <c r="C42" s="115"/>
      <c r="D42" s="266"/>
      <c r="E42" s="115"/>
      <c r="F42" s="115"/>
      <c r="G42" s="115"/>
      <c r="H42" s="115"/>
      <c r="I42" s="115"/>
      <c r="J42" s="300"/>
      <c r="K42" s="324"/>
      <c r="L42" s="302"/>
      <c r="M42" s="300"/>
      <c r="N42" s="300"/>
      <c r="O42" s="300"/>
      <c r="P42" s="300"/>
      <c r="Q42" s="300"/>
      <c r="R42" s="300"/>
      <c r="S42" s="324"/>
    </row>
    <row r="43" spans="1:47" s="116" customFormat="1" x14ac:dyDescent="0.2">
      <c r="A43" s="413" t="s">
        <v>2007</v>
      </c>
      <c r="B43" s="271" t="s">
        <v>2008</v>
      </c>
      <c r="C43" s="299">
        <v>0</v>
      </c>
      <c r="D43" s="267">
        <v>9189562.5700000022</v>
      </c>
      <c r="E43" s="267">
        <v>8967940.8300000001</v>
      </c>
      <c r="F43" s="267">
        <v>3386266.42</v>
      </c>
      <c r="G43" s="267">
        <v>3386266.42</v>
      </c>
      <c r="H43" s="297">
        <f>D43-E43</f>
        <v>221621.74000000209</v>
      </c>
      <c r="I43" s="297">
        <f>E43-F43</f>
        <v>5581674.4100000001</v>
      </c>
      <c r="J43" s="297">
        <f>F43-G43</f>
        <v>0</v>
      </c>
      <c r="K43" s="323">
        <f>D43-G43</f>
        <v>5803296.1500000022</v>
      </c>
      <c r="L43" s="335">
        <v>9189562.5700000022</v>
      </c>
      <c r="M43" s="267">
        <v>8967940.8300000001</v>
      </c>
      <c r="N43" s="267">
        <v>3386266.42</v>
      </c>
      <c r="O43" s="267">
        <v>3386266.42</v>
      </c>
      <c r="P43" s="297">
        <f t="shared" ref="P43:P51" si="19">L43-M43</f>
        <v>221621.74000000209</v>
      </c>
      <c r="Q43" s="297">
        <f>M43-N43</f>
        <v>5581674.4100000001</v>
      </c>
      <c r="R43" s="297">
        <f>N43-O43</f>
        <v>0</v>
      </c>
      <c r="S43" s="323">
        <f>L43-O43</f>
        <v>5803296.1500000022</v>
      </c>
    </row>
    <row r="44" spans="1:47" s="93" customFormat="1" x14ac:dyDescent="0.2">
      <c r="A44" s="414"/>
      <c r="B44" s="269" t="s">
        <v>1983</v>
      </c>
      <c r="C44" s="267">
        <v>0</v>
      </c>
      <c r="D44" s="267">
        <v>1344991.22</v>
      </c>
      <c r="E44" s="267">
        <v>1327239.24</v>
      </c>
      <c r="F44" s="267">
        <v>373838.21</v>
      </c>
      <c r="G44" s="267">
        <v>373838.21</v>
      </c>
      <c r="H44" s="297">
        <f t="shared" ref="H44:H51" si="20">D44-E44</f>
        <v>17751.979999999981</v>
      </c>
      <c r="I44" s="297">
        <f t="shared" ref="I44:I51" si="21">E44-F44</f>
        <v>953401.03</v>
      </c>
      <c r="J44" s="297">
        <f t="shared" ref="J44:J51" si="22">F44-G44</f>
        <v>0</v>
      </c>
      <c r="K44" s="323">
        <f t="shared" ref="K44:K51" si="23">D44-G44</f>
        <v>971153.01</v>
      </c>
      <c r="L44" s="335">
        <v>1344991.22</v>
      </c>
      <c r="M44" s="267">
        <v>1327239.24</v>
      </c>
      <c r="N44" s="267">
        <v>373838.21</v>
      </c>
      <c r="O44" s="267">
        <v>373838.21</v>
      </c>
      <c r="P44" s="297">
        <f t="shared" si="19"/>
        <v>17751.979999999981</v>
      </c>
      <c r="Q44" s="297">
        <f t="shared" ref="Q44:Q51" si="24">M44-N44</f>
        <v>953401.03</v>
      </c>
      <c r="R44" s="297">
        <f t="shared" ref="R44:R50" si="25">N44-O44</f>
        <v>0</v>
      </c>
      <c r="S44" s="323">
        <f t="shared" ref="S44:S51" si="26">L44-O44</f>
        <v>971153.01</v>
      </c>
    </row>
    <row r="45" spans="1:47" s="93" customFormat="1" x14ac:dyDescent="0.2">
      <c r="A45" s="414"/>
      <c r="B45" s="269" t="s">
        <v>1984</v>
      </c>
      <c r="C45" s="267">
        <v>0</v>
      </c>
      <c r="D45" s="267">
        <v>8975175</v>
      </c>
      <c r="E45" s="267">
        <v>8721149.7100000009</v>
      </c>
      <c r="F45" s="267">
        <v>4354914.12</v>
      </c>
      <c r="G45" s="267">
        <v>4354914.12</v>
      </c>
      <c r="H45" s="297">
        <f t="shared" si="20"/>
        <v>254025.28999999911</v>
      </c>
      <c r="I45" s="297">
        <f t="shared" si="21"/>
        <v>4366235.5900000008</v>
      </c>
      <c r="J45" s="297">
        <f t="shared" si="22"/>
        <v>0</v>
      </c>
      <c r="K45" s="323">
        <f t="shared" si="23"/>
        <v>4620260.88</v>
      </c>
      <c r="L45" s="335">
        <v>8975175</v>
      </c>
      <c r="M45" s="267">
        <v>8721149.7100000009</v>
      </c>
      <c r="N45" s="267">
        <v>4354914.12</v>
      </c>
      <c r="O45" s="267">
        <v>4354914.12</v>
      </c>
      <c r="P45" s="297">
        <f t="shared" si="19"/>
        <v>254025.28999999911</v>
      </c>
      <c r="Q45" s="297">
        <f t="shared" si="24"/>
        <v>4366235.5900000008</v>
      </c>
      <c r="R45" s="297">
        <f t="shared" si="25"/>
        <v>0</v>
      </c>
      <c r="S45" s="323">
        <f t="shared" si="26"/>
        <v>4620260.88</v>
      </c>
    </row>
    <row r="46" spans="1:47" s="93" customFormat="1" x14ac:dyDescent="0.2">
      <c r="A46" s="414"/>
      <c r="B46" s="269" t="s">
        <v>1549</v>
      </c>
      <c r="C46" s="267">
        <v>0</v>
      </c>
      <c r="D46" s="267">
        <v>7890103</v>
      </c>
      <c r="E46" s="267">
        <v>0</v>
      </c>
      <c r="F46" s="267">
        <v>0</v>
      </c>
      <c r="G46" s="267">
        <v>0</v>
      </c>
      <c r="H46" s="297">
        <f t="shared" si="20"/>
        <v>7890103</v>
      </c>
      <c r="I46" s="297">
        <f t="shared" si="21"/>
        <v>0</v>
      </c>
      <c r="J46" s="297">
        <f t="shared" si="22"/>
        <v>0</v>
      </c>
      <c r="K46" s="323">
        <f t="shared" si="23"/>
        <v>7890103</v>
      </c>
      <c r="L46" s="335">
        <v>7890103</v>
      </c>
      <c r="M46" s="267">
        <v>0</v>
      </c>
      <c r="N46" s="267">
        <v>0</v>
      </c>
      <c r="O46" s="267">
        <v>0</v>
      </c>
      <c r="P46" s="297">
        <f t="shared" si="19"/>
        <v>7890103</v>
      </c>
      <c r="Q46" s="297">
        <f t="shared" si="24"/>
        <v>0</v>
      </c>
      <c r="R46" s="297">
        <f t="shared" si="25"/>
        <v>0</v>
      </c>
      <c r="S46" s="323">
        <f t="shared" si="26"/>
        <v>7890103</v>
      </c>
    </row>
    <row r="47" spans="1:47" s="93" customFormat="1" x14ac:dyDescent="0.2">
      <c r="A47" s="414"/>
      <c r="B47" s="269" t="s">
        <v>147</v>
      </c>
      <c r="C47" s="267">
        <v>0</v>
      </c>
      <c r="D47" s="267">
        <v>13620437.710000001</v>
      </c>
      <c r="E47" s="267">
        <v>12916325.630000001</v>
      </c>
      <c r="F47" s="267">
        <v>4388102.76</v>
      </c>
      <c r="G47" s="267">
        <v>4388102.76</v>
      </c>
      <c r="H47" s="297">
        <f t="shared" si="20"/>
        <v>704112.08000000007</v>
      </c>
      <c r="I47" s="297">
        <f t="shared" si="21"/>
        <v>8528222.870000001</v>
      </c>
      <c r="J47" s="297">
        <f t="shared" si="22"/>
        <v>0</v>
      </c>
      <c r="K47" s="323">
        <f t="shared" si="23"/>
        <v>9232334.9500000011</v>
      </c>
      <c r="L47" s="335">
        <v>13620437.710000001</v>
      </c>
      <c r="M47" s="267">
        <v>12916325.630000001</v>
      </c>
      <c r="N47" s="267">
        <v>4388102.76</v>
      </c>
      <c r="O47" s="267">
        <v>4388102.76</v>
      </c>
      <c r="P47" s="297">
        <f t="shared" si="19"/>
        <v>704112.08000000007</v>
      </c>
      <c r="Q47" s="297">
        <f t="shared" si="24"/>
        <v>8528222.870000001</v>
      </c>
      <c r="R47" s="297">
        <f t="shared" si="25"/>
        <v>0</v>
      </c>
      <c r="S47" s="323">
        <f t="shared" si="26"/>
        <v>9232334.9500000011</v>
      </c>
    </row>
    <row r="48" spans="1:47" s="93" customFormat="1" x14ac:dyDescent="0.2">
      <c r="A48" s="414"/>
      <c r="B48" s="269" t="s">
        <v>145</v>
      </c>
      <c r="C48" s="267">
        <v>0</v>
      </c>
      <c r="D48" s="267">
        <v>9322462.4600000009</v>
      </c>
      <c r="E48" s="267">
        <v>7522684.1799999997</v>
      </c>
      <c r="F48" s="267">
        <v>3953788.94</v>
      </c>
      <c r="G48" s="267">
        <v>3953788.94</v>
      </c>
      <c r="H48" s="297">
        <f t="shared" si="20"/>
        <v>1799778.2800000012</v>
      </c>
      <c r="I48" s="297">
        <f t="shared" si="21"/>
        <v>3568895.2399999998</v>
      </c>
      <c r="J48" s="297">
        <f t="shared" si="22"/>
        <v>0</v>
      </c>
      <c r="K48" s="323">
        <f t="shared" si="23"/>
        <v>5368673.5200000014</v>
      </c>
      <c r="L48" s="335">
        <v>9322462.4600000009</v>
      </c>
      <c r="M48" s="267">
        <v>7522684.1799999997</v>
      </c>
      <c r="N48" s="267">
        <v>3953788.94</v>
      </c>
      <c r="O48" s="267">
        <v>3953788.94</v>
      </c>
      <c r="P48" s="297">
        <f t="shared" si="19"/>
        <v>1799778.2800000012</v>
      </c>
      <c r="Q48" s="297">
        <f t="shared" si="24"/>
        <v>3568895.2399999998</v>
      </c>
      <c r="R48" s="297">
        <f t="shared" si="25"/>
        <v>0</v>
      </c>
      <c r="S48" s="323">
        <f>L48-O48</f>
        <v>5368673.5200000014</v>
      </c>
    </row>
    <row r="49" spans="1:19" s="93" customFormat="1" x14ac:dyDescent="0.2">
      <c r="A49" s="414"/>
      <c r="B49" s="269" t="s">
        <v>1985</v>
      </c>
      <c r="C49" s="270">
        <v>0</v>
      </c>
      <c r="D49" s="270">
        <v>2287753.2400000002</v>
      </c>
      <c r="E49" s="270">
        <v>2287753.2400000002</v>
      </c>
      <c r="F49" s="270">
        <v>2287753.2400000002</v>
      </c>
      <c r="G49" s="270">
        <v>2287753.2400000002</v>
      </c>
      <c r="H49" s="297">
        <f t="shared" si="20"/>
        <v>0</v>
      </c>
      <c r="I49" s="297">
        <f t="shared" si="21"/>
        <v>0</v>
      </c>
      <c r="J49" s="297">
        <f t="shared" si="22"/>
        <v>0</v>
      </c>
      <c r="K49" s="323">
        <f t="shared" si="23"/>
        <v>0</v>
      </c>
      <c r="L49" s="336">
        <v>2287753.2400000002</v>
      </c>
      <c r="M49" s="270">
        <v>2287753.2400000002</v>
      </c>
      <c r="N49" s="270">
        <v>2287753.2400000002</v>
      </c>
      <c r="O49" s="270">
        <v>2287753.2400000002</v>
      </c>
      <c r="P49" s="297">
        <f t="shared" si="19"/>
        <v>0</v>
      </c>
      <c r="Q49" s="297">
        <f t="shared" si="24"/>
        <v>0</v>
      </c>
      <c r="R49" s="297">
        <f t="shared" si="25"/>
        <v>0</v>
      </c>
      <c r="S49" s="323">
        <f t="shared" si="26"/>
        <v>0</v>
      </c>
    </row>
    <row r="50" spans="1:19" s="93" customFormat="1" x14ac:dyDescent="0.2">
      <c r="A50" s="414"/>
      <c r="B50" s="269" t="s">
        <v>1987</v>
      </c>
      <c r="C50" s="267">
        <v>0</v>
      </c>
      <c r="D50" s="267">
        <v>966576.56</v>
      </c>
      <c r="E50" s="267">
        <v>966576.56</v>
      </c>
      <c r="F50" s="267">
        <v>966576.56</v>
      </c>
      <c r="G50" s="267">
        <v>966576.56</v>
      </c>
      <c r="H50" s="297">
        <f t="shared" si="20"/>
        <v>0</v>
      </c>
      <c r="I50" s="297">
        <f t="shared" si="21"/>
        <v>0</v>
      </c>
      <c r="J50" s="297">
        <f t="shared" si="22"/>
        <v>0</v>
      </c>
      <c r="K50" s="323">
        <f t="shared" si="23"/>
        <v>0</v>
      </c>
      <c r="L50" s="335">
        <v>966576.56</v>
      </c>
      <c r="M50" s="267">
        <v>966576.56</v>
      </c>
      <c r="N50" s="267">
        <v>966576.56</v>
      </c>
      <c r="O50" s="267">
        <v>966576.56</v>
      </c>
      <c r="P50" s="297">
        <f t="shared" si="19"/>
        <v>0</v>
      </c>
      <c r="Q50" s="297">
        <f t="shared" si="24"/>
        <v>0</v>
      </c>
      <c r="R50" s="297">
        <f t="shared" si="25"/>
        <v>0</v>
      </c>
      <c r="S50" s="323">
        <f t="shared" si="26"/>
        <v>0</v>
      </c>
    </row>
    <row r="51" spans="1:19" s="93" customFormat="1" x14ac:dyDescent="0.2">
      <c r="A51" s="415"/>
      <c r="B51" s="272" t="s">
        <v>1989</v>
      </c>
      <c r="C51" s="267">
        <v>0</v>
      </c>
      <c r="D51" s="267">
        <v>105287.47</v>
      </c>
      <c r="E51" s="267">
        <v>105287.47</v>
      </c>
      <c r="F51" s="267">
        <v>105287.47</v>
      </c>
      <c r="G51" s="267">
        <v>105287.47</v>
      </c>
      <c r="H51" s="297">
        <f t="shared" si="20"/>
        <v>0</v>
      </c>
      <c r="I51" s="297">
        <f t="shared" si="21"/>
        <v>0</v>
      </c>
      <c r="J51" s="297">
        <f t="shared" si="22"/>
        <v>0</v>
      </c>
      <c r="K51" s="323">
        <f t="shared" si="23"/>
        <v>0</v>
      </c>
      <c r="L51" s="335">
        <v>105287.47</v>
      </c>
      <c r="M51" s="267">
        <v>105287.47</v>
      </c>
      <c r="N51" s="267">
        <v>105287.47</v>
      </c>
      <c r="O51" s="267">
        <v>105287.47</v>
      </c>
      <c r="P51" s="297">
        <f t="shared" si="19"/>
        <v>0</v>
      </c>
      <c r="Q51" s="297">
        <f t="shared" si="24"/>
        <v>0</v>
      </c>
      <c r="R51" s="297">
        <f>N51-O51</f>
        <v>0</v>
      </c>
      <c r="S51" s="323">
        <f t="shared" si="26"/>
        <v>0</v>
      </c>
    </row>
    <row r="52" spans="1:19" s="280" customFormat="1" ht="15" x14ac:dyDescent="0.2">
      <c r="A52" s="284" t="s">
        <v>18</v>
      </c>
      <c r="B52" s="285"/>
      <c r="C52" s="304">
        <f>SUM(C43:C51)</f>
        <v>0</v>
      </c>
      <c r="D52" s="304">
        <f>SUM(D43:D51)</f>
        <v>53702349.230000004</v>
      </c>
      <c r="E52" s="304">
        <f t="shared" ref="E52:G52" si="27">SUM(E43:E51)</f>
        <v>42814956.860000007</v>
      </c>
      <c r="F52" s="304">
        <f t="shared" si="27"/>
        <v>19816527.719999995</v>
      </c>
      <c r="G52" s="304">
        <f t="shared" si="27"/>
        <v>19816527.719999995</v>
      </c>
      <c r="H52" s="304">
        <f>SUM(H43:H51)</f>
        <v>10887392.370000003</v>
      </c>
      <c r="I52" s="304">
        <f>SUM(I43:I51)</f>
        <v>22998429.140000001</v>
      </c>
      <c r="J52" s="304">
        <f t="shared" ref="J52" si="28">SUM(J43:J51)</f>
        <v>0</v>
      </c>
      <c r="K52" s="331">
        <f>SUM(K43:K51)</f>
        <v>33885821.510000005</v>
      </c>
      <c r="L52" s="303">
        <f>SUM(L43:L51)</f>
        <v>53702349.230000004</v>
      </c>
      <c r="M52" s="304">
        <f t="shared" ref="M52:N52" si="29">SUM(M43:M51)</f>
        <v>42814956.860000007</v>
      </c>
      <c r="N52" s="304">
        <f t="shared" si="29"/>
        <v>19816527.719999995</v>
      </c>
      <c r="O52" s="304">
        <f>SUM(O43:O51)</f>
        <v>19816527.719999995</v>
      </c>
      <c r="P52" s="304">
        <f>SUM(P43:P51)</f>
        <v>10887392.370000003</v>
      </c>
      <c r="Q52" s="304">
        <f>SUM(Q43:Q51)</f>
        <v>22998429.140000001</v>
      </c>
      <c r="R52" s="304">
        <f>SUM(R43:R51)</f>
        <v>0</v>
      </c>
      <c r="S52" s="331">
        <f>SUM(S43:S51)</f>
        <v>33885821.510000005</v>
      </c>
    </row>
    <row r="53" spans="1:19" s="280" customFormat="1" ht="15" x14ac:dyDescent="0.2">
      <c r="A53" s="291"/>
      <c r="B53" s="285" t="s">
        <v>120</v>
      </c>
      <c r="C53" s="267">
        <v>174592268.47</v>
      </c>
      <c r="D53" s="305">
        <v>1228741.77</v>
      </c>
      <c r="E53" s="267">
        <v>0</v>
      </c>
      <c r="F53" s="267">
        <v>0</v>
      </c>
      <c r="G53" s="267">
        <v>0</v>
      </c>
      <c r="H53" s="293">
        <f>D53-E53</f>
        <v>1228741.77</v>
      </c>
      <c r="I53" s="293">
        <f>E53-F53</f>
        <v>0</v>
      </c>
      <c r="J53" s="293">
        <f>F53-G53</f>
        <v>0</v>
      </c>
      <c r="K53" s="321">
        <f>D53-E53</f>
        <v>1228741.77</v>
      </c>
      <c r="L53" s="337">
        <v>1228741.77</v>
      </c>
      <c r="M53" s="267">
        <v>0</v>
      </c>
      <c r="N53" s="267">
        <v>0</v>
      </c>
      <c r="O53" s="267">
        <v>0</v>
      </c>
      <c r="P53" s="293">
        <f>L53-M53</f>
        <v>1228741.77</v>
      </c>
      <c r="Q53" s="293">
        <f>M53-N53</f>
        <v>0</v>
      </c>
      <c r="R53" s="293">
        <f>N53-O53</f>
        <v>0</v>
      </c>
      <c r="S53" s="321">
        <f>L53-O53</f>
        <v>1228741.77</v>
      </c>
    </row>
    <row r="54" spans="1:19" s="280" customFormat="1" ht="15" x14ac:dyDescent="0.2">
      <c r="A54" s="291"/>
      <c r="B54" s="267" t="s">
        <v>144</v>
      </c>
      <c r="C54" s="267">
        <v>11459782.310000001</v>
      </c>
      <c r="D54" s="267">
        <v>0</v>
      </c>
      <c r="E54" s="267">
        <v>0</v>
      </c>
      <c r="F54" s="267">
        <v>0</v>
      </c>
      <c r="G54" s="267">
        <v>0</v>
      </c>
      <c r="H54" s="293">
        <f t="shared" ref="H54:H83" si="30">D54-E54</f>
        <v>0</v>
      </c>
      <c r="I54" s="293">
        <f t="shared" ref="I54:I84" si="31">E54-F54</f>
        <v>0</v>
      </c>
      <c r="J54" s="293">
        <f t="shared" ref="J54:J86" si="32">F54-G54</f>
        <v>0</v>
      </c>
      <c r="K54" s="321">
        <f t="shared" ref="K54:K86" si="33">D54-E54</f>
        <v>0</v>
      </c>
      <c r="L54" s="335">
        <v>0</v>
      </c>
      <c r="M54" s="267">
        <v>0</v>
      </c>
      <c r="N54" s="267">
        <v>0</v>
      </c>
      <c r="O54" s="267">
        <v>0</v>
      </c>
      <c r="P54" s="293">
        <f t="shared" ref="P54:P56" si="34">L54-M54</f>
        <v>0</v>
      </c>
      <c r="Q54" s="293">
        <f t="shared" ref="Q54:Q56" si="35">M54-N54</f>
        <v>0</v>
      </c>
      <c r="R54" s="293">
        <f t="shared" ref="R54:R56" si="36">N54-O54</f>
        <v>0</v>
      </c>
      <c r="S54" s="321">
        <f t="shared" ref="S54:S84" si="37">L54-O54</f>
        <v>0</v>
      </c>
    </row>
    <row r="55" spans="1:19" s="280" customFormat="1" ht="15" x14ac:dyDescent="0.2">
      <c r="A55" s="291"/>
      <c r="B55" s="203" t="s">
        <v>984</v>
      </c>
      <c r="C55" s="305">
        <v>0</v>
      </c>
      <c r="D55" s="305">
        <v>16220.06</v>
      </c>
      <c r="E55" s="267">
        <v>0</v>
      </c>
      <c r="F55" s="267">
        <v>0</v>
      </c>
      <c r="G55" s="267">
        <v>0</v>
      </c>
      <c r="H55" s="293">
        <f t="shared" si="30"/>
        <v>16220.06</v>
      </c>
      <c r="I55" s="293">
        <f t="shared" si="31"/>
        <v>0</v>
      </c>
      <c r="J55" s="293">
        <f t="shared" si="32"/>
        <v>0</v>
      </c>
      <c r="K55" s="321">
        <f t="shared" si="33"/>
        <v>16220.06</v>
      </c>
      <c r="L55" s="337">
        <v>16220.06</v>
      </c>
      <c r="M55" s="267">
        <v>0</v>
      </c>
      <c r="N55" s="267">
        <v>0</v>
      </c>
      <c r="O55" s="267">
        <v>0</v>
      </c>
      <c r="P55" s="293">
        <f t="shared" si="34"/>
        <v>16220.06</v>
      </c>
      <c r="Q55" s="293">
        <f t="shared" si="35"/>
        <v>0</v>
      </c>
      <c r="R55" s="293">
        <f t="shared" si="36"/>
        <v>0</v>
      </c>
      <c r="S55" s="321">
        <f t="shared" si="37"/>
        <v>16220.06</v>
      </c>
    </row>
    <row r="56" spans="1:19" s="280" customFormat="1" ht="15" x14ac:dyDescent="0.2">
      <c r="A56" s="291"/>
      <c r="B56" s="267" t="s">
        <v>148</v>
      </c>
      <c r="C56" s="305">
        <v>6866167.25</v>
      </c>
      <c r="D56" s="305">
        <v>495305.24</v>
      </c>
      <c r="E56" s="267">
        <v>0</v>
      </c>
      <c r="F56" s="267">
        <v>0</v>
      </c>
      <c r="G56" s="267">
        <v>0</v>
      </c>
      <c r="H56" s="293">
        <f t="shared" si="30"/>
        <v>495305.24</v>
      </c>
      <c r="I56" s="293">
        <f t="shared" si="31"/>
        <v>0</v>
      </c>
      <c r="J56" s="293">
        <f t="shared" si="32"/>
        <v>0</v>
      </c>
      <c r="K56" s="321">
        <f t="shared" si="33"/>
        <v>495305.24</v>
      </c>
      <c r="L56" s="337">
        <v>495305.24</v>
      </c>
      <c r="M56" s="267">
        <v>0</v>
      </c>
      <c r="N56" s="267">
        <v>0</v>
      </c>
      <c r="O56" s="267">
        <v>0</v>
      </c>
      <c r="P56" s="293">
        <f t="shared" si="34"/>
        <v>495305.24</v>
      </c>
      <c r="Q56" s="293">
        <f t="shared" si="35"/>
        <v>0</v>
      </c>
      <c r="R56" s="293">
        <f t="shared" si="36"/>
        <v>0</v>
      </c>
      <c r="S56" s="321">
        <f t="shared" si="37"/>
        <v>495305.24</v>
      </c>
    </row>
    <row r="57" spans="1:19" s="93" customFormat="1" ht="15" customHeight="1" x14ac:dyDescent="0.2">
      <c r="A57" s="416" t="s">
        <v>2012</v>
      </c>
      <c r="B57" s="268" t="s">
        <v>387</v>
      </c>
      <c r="C57" s="305">
        <v>11000000</v>
      </c>
      <c r="D57" s="267">
        <v>31641.119999999999</v>
      </c>
      <c r="E57" s="267">
        <v>0</v>
      </c>
      <c r="F57" s="267">
        <v>0</v>
      </c>
      <c r="G57" s="267">
        <v>0</v>
      </c>
      <c r="H57" s="293">
        <f t="shared" si="30"/>
        <v>31641.119999999999</v>
      </c>
      <c r="I57" s="293">
        <f t="shared" si="31"/>
        <v>0</v>
      </c>
      <c r="J57" s="293">
        <f t="shared" si="32"/>
        <v>0</v>
      </c>
      <c r="K57" s="321">
        <f t="shared" si="33"/>
        <v>31641.119999999999</v>
      </c>
      <c r="L57" s="335">
        <v>31641.119999999999</v>
      </c>
      <c r="M57" s="267">
        <v>0</v>
      </c>
      <c r="N57" s="267">
        <v>0</v>
      </c>
      <c r="O57" s="267">
        <v>0</v>
      </c>
      <c r="P57" s="293">
        <f>L57-M57</f>
        <v>31641.119999999999</v>
      </c>
      <c r="Q57" s="293">
        <f>M57-N57</f>
        <v>0</v>
      </c>
      <c r="R57" s="293">
        <f>N57-O57</f>
        <v>0</v>
      </c>
      <c r="S57" s="321">
        <f t="shared" si="37"/>
        <v>31641.119999999999</v>
      </c>
    </row>
    <row r="58" spans="1:19" s="93" customFormat="1" ht="15" customHeight="1" x14ac:dyDescent="0.2">
      <c r="A58" s="416"/>
      <c r="B58" s="268" t="s">
        <v>1548</v>
      </c>
      <c r="C58" s="267">
        <v>0</v>
      </c>
      <c r="D58" s="267">
        <v>45357</v>
      </c>
      <c r="E58" s="267">
        <v>0</v>
      </c>
      <c r="F58" s="267">
        <v>0</v>
      </c>
      <c r="G58" s="267">
        <v>0</v>
      </c>
      <c r="H58" s="293">
        <f t="shared" si="30"/>
        <v>45357</v>
      </c>
      <c r="I58" s="293">
        <f t="shared" si="31"/>
        <v>0</v>
      </c>
      <c r="J58" s="293">
        <f t="shared" si="32"/>
        <v>0</v>
      </c>
      <c r="K58" s="321">
        <f t="shared" si="33"/>
        <v>45357</v>
      </c>
      <c r="L58" s="335">
        <v>45357</v>
      </c>
      <c r="M58" s="267">
        <v>0</v>
      </c>
      <c r="N58" s="267">
        <v>0</v>
      </c>
      <c r="O58" s="267">
        <v>0</v>
      </c>
      <c r="P58" s="293">
        <f t="shared" ref="P58:P75" si="38">L58-M58</f>
        <v>45357</v>
      </c>
      <c r="Q58" s="293">
        <f t="shared" ref="Q58:Q89" si="39">M58-N58</f>
        <v>0</v>
      </c>
      <c r="R58" s="293">
        <f t="shared" ref="R58:R76" si="40">N58-O58</f>
        <v>0</v>
      </c>
      <c r="S58" s="321">
        <f t="shared" si="37"/>
        <v>45357</v>
      </c>
    </row>
    <row r="59" spans="1:19" s="93" customFormat="1" ht="15" customHeight="1" x14ac:dyDescent="0.2">
      <c r="A59" s="416"/>
      <c r="B59" s="203" t="s">
        <v>1552</v>
      </c>
      <c r="C59" s="267">
        <v>0</v>
      </c>
      <c r="D59" s="267">
        <v>1510000</v>
      </c>
      <c r="E59" s="267">
        <v>0</v>
      </c>
      <c r="F59" s="267">
        <v>0</v>
      </c>
      <c r="G59" s="267">
        <v>0</v>
      </c>
      <c r="H59" s="293">
        <f t="shared" si="30"/>
        <v>1510000</v>
      </c>
      <c r="I59" s="293">
        <f t="shared" si="31"/>
        <v>0</v>
      </c>
      <c r="J59" s="293">
        <f t="shared" si="32"/>
        <v>0</v>
      </c>
      <c r="K59" s="321">
        <f t="shared" si="33"/>
        <v>1510000</v>
      </c>
      <c r="L59" s="335">
        <v>1510000</v>
      </c>
      <c r="M59" s="267">
        <v>0</v>
      </c>
      <c r="N59" s="267">
        <v>0</v>
      </c>
      <c r="O59" s="267">
        <v>0</v>
      </c>
      <c r="P59" s="293">
        <f t="shared" si="38"/>
        <v>1510000</v>
      </c>
      <c r="Q59" s="293">
        <f t="shared" si="39"/>
        <v>0</v>
      </c>
      <c r="R59" s="293">
        <f t="shared" si="40"/>
        <v>0</v>
      </c>
      <c r="S59" s="321">
        <f t="shared" si="37"/>
        <v>1510000</v>
      </c>
    </row>
    <row r="60" spans="1:19" s="93" customFormat="1" ht="15" customHeight="1" x14ac:dyDescent="0.2">
      <c r="A60" s="416"/>
      <c r="B60" s="267" t="s">
        <v>993</v>
      </c>
      <c r="C60" s="267">
        <v>0</v>
      </c>
      <c r="D60" s="267">
        <v>10717</v>
      </c>
      <c r="E60" s="267">
        <v>0</v>
      </c>
      <c r="F60" s="267">
        <v>0</v>
      </c>
      <c r="G60" s="267">
        <v>0</v>
      </c>
      <c r="H60" s="293">
        <f t="shared" si="30"/>
        <v>10717</v>
      </c>
      <c r="I60" s="293">
        <f t="shared" si="31"/>
        <v>0</v>
      </c>
      <c r="J60" s="293">
        <f t="shared" si="32"/>
        <v>0</v>
      </c>
      <c r="K60" s="321">
        <f t="shared" si="33"/>
        <v>10717</v>
      </c>
      <c r="L60" s="335">
        <v>10717</v>
      </c>
      <c r="M60" s="267">
        <v>0</v>
      </c>
      <c r="N60" s="267">
        <v>0</v>
      </c>
      <c r="O60" s="267">
        <v>0</v>
      </c>
      <c r="P60" s="293">
        <f t="shared" si="38"/>
        <v>10717</v>
      </c>
      <c r="Q60" s="293">
        <f t="shared" si="39"/>
        <v>0</v>
      </c>
      <c r="R60" s="293">
        <f t="shared" si="40"/>
        <v>0</v>
      </c>
      <c r="S60" s="321">
        <f t="shared" si="37"/>
        <v>10717</v>
      </c>
    </row>
    <row r="61" spans="1:19" s="93" customFormat="1" ht="15" customHeight="1" x14ac:dyDescent="0.2">
      <c r="A61" s="416"/>
      <c r="B61" s="203" t="s">
        <v>1983</v>
      </c>
      <c r="C61" s="267">
        <v>0</v>
      </c>
      <c r="D61" s="267">
        <v>315948.81</v>
      </c>
      <c r="E61" s="267">
        <v>0</v>
      </c>
      <c r="F61" s="267">
        <v>0</v>
      </c>
      <c r="G61" s="267">
        <v>0</v>
      </c>
      <c r="H61" s="293">
        <f t="shared" si="30"/>
        <v>315948.81</v>
      </c>
      <c r="I61" s="293">
        <f t="shared" si="31"/>
        <v>0</v>
      </c>
      <c r="J61" s="293">
        <f t="shared" si="32"/>
        <v>0</v>
      </c>
      <c r="K61" s="321">
        <f t="shared" si="33"/>
        <v>315948.81</v>
      </c>
      <c r="L61" s="335">
        <v>315948.81</v>
      </c>
      <c r="M61" s="267">
        <v>0</v>
      </c>
      <c r="N61" s="267">
        <v>0</v>
      </c>
      <c r="O61" s="267">
        <v>0</v>
      </c>
      <c r="P61" s="293">
        <f t="shared" si="38"/>
        <v>315948.81</v>
      </c>
      <c r="Q61" s="293">
        <f t="shared" si="39"/>
        <v>0</v>
      </c>
      <c r="R61" s="293">
        <f t="shared" si="40"/>
        <v>0</v>
      </c>
      <c r="S61" s="321">
        <f t="shared" si="37"/>
        <v>315948.81</v>
      </c>
    </row>
    <row r="62" spans="1:19" s="93" customFormat="1" ht="15" customHeight="1" x14ac:dyDescent="0.2">
      <c r="A62" s="416"/>
      <c r="B62" s="203" t="s">
        <v>145</v>
      </c>
      <c r="C62" s="267">
        <v>8265250.29</v>
      </c>
      <c r="D62" s="267">
        <v>0</v>
      </c>
      <c r="E62" s="267">
        <v>0</v>
      </c>
      <c r="F62" s="267">
        <v>0</v>
      </c>
      <c r="G62" s="267">
        <v>0</v>
      </c>
      <c r="H62" s="293">
        <f t="shared" si="30"/>
        <v>0</v>
      </c>
      <c r="I62" s="293">
        <f t="shared" si="31"/>
        <v>0</v>
      </c>
      <c r="J62" s="293">
        <f t="shared" si="32"/>
        <v>0</v>
      </c>
      <c r="K62" s="321">
        <f t="shared" si="33"/>
        <v>0</v>
      </c>
      <c r="L62" s="335">
        <v>0</v>
      </c>
      <c r="M62" s="267">
        <v>0</v>
      </c>
      <c r="N62" s="267">
        <v>0</v>
      </c>
      <c r="O62" s="267">
        <v>0</v>
      </c>
      <c r="P62" s="293">
        <f t="shared" si="38"/>
        <v>0</v>
      </c>
      <c r="Q62" s="293">
        <f t="shared" si="39"/>
        <v>0</v>
      </c>
      <c r="R62" s="293">
        <f t="shared" si="40"/>
        <v>0</v>
      </c>
      <c r="S62" s="321">
        <f t="shared" si="37"/>
        <v>0</v>
      </c>
    </row>
    <row r="63" spans="1:19" s="93" customFormat="1" ht="15" customHeight="1" x14ac:dyDescent="0.2">
      <c r="A63" s="416"/>
      <c r="B63" s="269" t="s">
        <v>1985</v>
      </c>
      <c r="C63" s="267">
        <v>0</v>
      </c>
      <c r="D63" s="267">
        <v>9794.58</v>
      </c>
      <c r="E63" s="267">
        <v>0</v>
      </c>
      <c r="F63" s="267">
        <v>0</v>
      </c>
      <c r="G63" s="267">
        <v>0</v>
      </c>
      <c r="H63" s="293">
        <f t="shared" si="30"/>
        <v>9794.58</v>
      </c>
      <c r="I63" s="293">
        <f t="shared" si="31"/>
        <v>0</v>
      </c>
      <c r="J63" s="293">
        <f t="shared" si="32"/>
        <v>0</v>
      </c>
      <c r="K63" s="321">
        <f t="shared" si="33"/>
        <v>9794.58</v>
      </c>
      <c r="L63" s="335">
        <v>9794.58</v>
      </c>
      <c r="M63" s="267">
        <v>0</v>
      </c>
      <c r="N63" s="267">
        <v>0</v>
      </c>
      <c r="O63" s="267">
        <v>0</v>
      </c>
      <c r="P63" s="293">
        <f t="shared" si="38"/>
        <v>9794.58</v>
      </c>
      <c r="Q63" s="293">
        <f t="shared" si="39"/>
        <v>0</v>
      </c>
      <c r="R63" s="293">
        <f t="shared" si="40"/>
        <v>0</v>
      </c>
      <c r="S63" s="321">
        <f t="shared" si="37"/>
        <v>9794.58</v>
      </c>
    </row>
    <row r="64" spans="1:19" s="93" customFormat="1" ht="15" customHeight="1" x14ac:dyDescent="0.2">
      <c r="A64" s="416"/>
      <c r="B64" s="203" t="s">
        <v>1986</v>
      </c>
      <c r="C64" s="267">
        <v>0</v>
      </c>
      <c r="D64" s="267">
        <v>9693.7900000000009</v>
      </c>
      <c r="E64" s="267">
        <v>0</v>
      </c>
      <c r="F64" s="267">
        <v>0</v>
      </c>
      <c r="G64" s="267">
        <v>0</v>
      </c>
      <c r="H64" s="293">
        <f t="shared" si="30"/>
        <v>9693.7900000000009</v>
      </c>
      <c r="I64" s="293">
        <f t="shared" si="31"/>
        <v>0</v>
      </c>
      <c r="J64" s="293">
        <f t="shared" si="32"/>
        <v>0</v>
      </c>
      <c r="K64" s="321">
        <f t="shared" si="33"/>
        <v>9693.7900000000009</v>
      </c>
      <c r="L64" s="335">
        <v>9693.7900000000009</v>
      </c>
      <c r="M64" s="267">
        <v>0</v>
      </c>
      <c r="N64" s="267">
        <v>0</v>
      </c>
      <c r="O64" s="267">
        <v>0</v>
      </c>
      <c r="P64" s="293">
        <f t="shared" si="38"/>
        <v>9693.7900000000009</v>
      </c>
      <c r="Q64" s="293">
        <f t="shared" si="39"/>
        <v>0</v>
      </c>
      <c r="R64" s="293">
        <f t="shared" si="40"/>
        <v>0</v>
      </c>
      <c r="S64" s="321">
        <f t="shared" si="37"/>
        <v>9693.7900000000009</v>
      </c>
    </row>
    <row r="65" spans="1:19" s="93" customFormat="1" ht="15" customHeight="1" x14ac:dyDescent="0.2">
      <c r="A65" s="416"/>
      <c r="B65" s="203" t="s">
        <v>1988</v>
      </c>
      <c r="C65" s="267">
        <v>0</v>
      </c>
      <c r="D65" s="267">
        <v>36009.42</v>
      </c>
      <c r="E65" s="267">
        <v>0</v>
      </c>
      <c r="F65" s="267">
        <v>0</v>
      </c>
      <c r="G65" s="267">
        <v>0</v>
      </c>
      <c r="H65" s="293">
        <f t="shared" si="30"/>
        <v>36009.42</v>
      </c>
      <c r="I65" s="293">
        <f t="shared" si="31"/>
        <v>0</v>
      </c>
      <c r="J65" s="293">
        <f t="shared" si="32"/>
        <v>0</v>
      </c>
      <c r="K65" s="321">
        <f t="shared" si="33"/>
        <v>36009.42</v>
      </c>
      <c r="L65" s="335">
        <v>36009.42</v>
      </c>
      <c r="M65" s="267">
        <v>0</v>
      </c>
      <c r="N65" s="267">
        <v>0</v>
      </c>
      <c r="O65" s="267">
        <v>0</v>
      </c>
      <c r="P65" s="293">
        <f t="shared" si="38"/>
        <v>36009.42</v>
      </c>
      <c r="Q65" s="293">
        <f t="shared" si="39"/>
        <v>0</v>
      </c>
      <c r="R65" s="293">
        <f t="shared" si="40"/>
        <v>0</v>
      </c>
      <c r="S65" s="321">
        <f t="shared" si="37"/>
        <v>36009.42</v>
      </c>
    </row>
    <row r="66" spans="1:19" s="93" customFormat="1" ht="15" customHeight="1" x14ac:dyDescent="0.2">
      <c r="A66" s="416"/>
      <c r="B66" s="267" t="s">
        <v>2013</v>
      </c>
      <c r="C66" s="267">
        <v>65809527.350000001</v>
      </c>
      <c r="D66" s="267">
        <v>1464935.55</v>
      </c>
      <c r="E66" s="267">
        <v>0</v>
      </c>
      <c r="F66" s="267">
        <v>0</v>
      </c>
      <c r="G66" s="267">
        <v>0</v>
      </c>
      <c r="H66" s="293">
        <f t="shared" si="30"/>
        <v>1464935.55</v>
      </c>
      <c r="I66" s="293">
        <f t="shared" si="31"/>
        <v>0</v>
      </c>
      <c r="J66" s="293">
        <f t="shared" si="32"/>
        <v>0</v>
      </c>
      <c r="K66" s="321">
        <f t="shared" si="33"/>
        <v>1464935.55</v>
      </c>
      <c r="L66" s="335">
        <v>1464935.55</v>
      </c>
      <c r="M66" s="267">
        <v>0</v>
      </c>
      <c r="N66" s="267">
        <v>0</v>
      </c>
      <c r="O66" s="267">
        <v>0</v>
      </c>
      <c r="P66" s="293">
        <f t="shared" si="38"/>
        <v>1464935.55</v>
      </c>
      <c r="Q66" s="293">
        <f t="shared" si="39"/>
        <v>0</v>
      </c>
      <c r="R66" s="293">
        <f t="shared" si="40"/>
        <v>0</v>
      </c>
      <c r="S66" s="321">
        <f t="shared" si="37"/>
        <v>1464935.55</v>
      </c>
    </row>
    <row r="67" spans="1:19" s="93" customFormat="1" ht="15" customHeight="1" x14ac:dyDescent="0.2">
      <c r="A67" s="416"/>
      <c r="B67" s="267" t="s">
        <v>122</v>
      </c>
      <c r="C67" s="267">
        <v>30504383.41</v>
      </c>
      <c r="D67" s="267">
        <v>0</v>
      </c>
      <c r="E67" s="267">
        <v>0</v>
      </c>
      <c r="F67" s="267">
        <v>0</v>
      </c>
      <c r="G67" s="267">
        <v>0</v>
      </c>
      <c r="H67" s="293">
        <f t="shared" si="30"/>
        <v>0</v>
      </c>
      <c r="I67" s="293">
        <f t="shared" si="31"/>
        <v>0</v>
      </c>
      <c r="J67" s="293">
        <f t="shared" si="32"/>
        <v>0</v>
      </c>
      <c r="K67" s="321">
        <f t="shared" si="33"/>
        <v>0</v>
      </c>
      <c r="L67" s="267">
        <v>0</v>
      </c>
      <c r="M67" s="267">
        <v>0</v>
      </c>
      <c r="N67" s="267">
        <v>0</v>
      </c>
      <c r="O67" s="267">
        <v>0</v>
      </c>
      <c r="P67" s="293">
        <f t="shared" si="38"/>
        <v>0</v>
      </c>
      <c r="Q67" s="293">
        <f t="shared" si="39"/>
        <v>0</v>
      </c>
      <c r="R67" s="293">
        <f t="shared" si="40"/>
        <v>0</v>
      </c>
      <c r="S67" s="321">
        <f t="shared" si="37"/>
        <v>0</v>
      </c>
    </row>
    <row r="68" spans="1:19" s="93" customFormat="1" ht="15" customHeight="1" x14ac:dyDescent="0.2">
      <c r="A68" s="416"/>
      <c r="B68" s="203" t="s">
        <v>1990</v>
      </c>
      <c r="C68" s="267">
        <v>0</v>
      </c>
      <c r="D68" s="267">
        <v>262.5</v>
      </c>
      <c r="E68" s="267">
        <v>0</v>
      </c>
      <c r="F68" s="267">
        <v>0</v>
      </c>
      <c r="G68" s="267">
        <v>0</v>
      </c>
      <c r="H68" s="293">
        <f t="shared" si="30"/>
        <v>262.5</v>
      </c>
      <c r="I68" s="293">
        <f t="shared" si="31"/>
        <v>0</v>
      </c>
      <c r="J68" s="293">
        <f t="shared" si="32"/>
        <v>0</v>
      </c>
      <c r="K68" s="321">
        <f t="shared" si="33"/>
        <v>262.5</v>
      </c>
      <c r="L68" s="267">
        <v>262.5</v>
      </c>
      <c r="M68" s="267">
        <v>0</v>
      </c>
      <c r="N68" s="267">
        <v>0</v>
      </c>
      <c r="O68" s="267">
        <v>0</v>
      </c>
      <c r="P68" s="293">
        <f t="shared" si="38"/>
        <v>262.5</v>
      </c>
      <c r="Q68" s="293">
        <f t="shared" si="39"/>
        <v>0</v>
      </c>
      <c r="R68" s="293">
        <f t="shared" si="40"/>
        <v>0</v>
      </c>
      <c r="S68" s="321">
        <f t="shared" si="37"/>
        <v>262.5</v>
      </c>
    </row>
    <row r="69" spans="1:19" s="93" customFormat="1" ht="15" customHeight="1" x14ac:dyDescent="0.2">
      <c r="A69" s="416"/>
      <c r="B69" s="203" t="s">
        <v>1991</v>
      </c>
      <c r="C69" s="267">
        <v>0</v>
      </c>
      <c r="D69" s="267">
        <v>2.46</v>
      </c>
      <c r="E69" s="267">
        <v>0</v>
      </c>
      <c r="F69" s="267">
        <v>0</v>
      </c>
      <c r="G69" s="267">
        <v>0</v>
      </c>
      <c r="H69" s="293">
        <f t="shared" si="30"/>
        <v>2.46</v>
      </c>
      <c r="I69" s="293">
        <f t="shared" si="31"/>
        <v>0</v>
      </c>
      <c r="J69" s="293">
        <f t="shared" si="32"/>
        <v>0</v>
      </c>
      <c r="K69" s="321">
        <f t="shared" si="33"/>
        <v>2.46</v>
      </c>
      <c r="L69" s="267">
        <v>2.46</v>
      </c>
      <c r="M69" s="267">
        <v>0</v>
      </c>
      <c r="N69" s="267">
        <v>0</v>
      </c>
      <c r="O69" s="267">
        <v>0</v>
      </c>
      <c r="P69" s="293">
        <f t="shared" si="38"/>
        <v>2.46</v>
      </c>
      <c r="Q69" s="293">
        <f t="shared" si="39"/>
        <v>0</v>
      </c>
      <c r="R69" s="293">
        <f t="shared" si="40"/>
        <v>0</v>
      </c>
      <c r="S69" s="321">
        <f t="shared" si="37"/>
        <v>2.46</v>
      </c>
    </row>
    <row r="70" spans="1:19" s="93" customFormat="1" ht="15.75" customHeight="1" x14ac:dyDescent="0.2">
      <c r="A70" s="416"/>
      <c r="B70" s="203" t="s">
        <v>1992</v>
      </c>
      <c r="C70" s="267">
        <v>0</v>
      </c>
      <c r="D70" s="267">
        <v>48.83</v>
      </c>
      <c r="E70" s="267">
        <v>0</v>
      </c>
      <c r="F70" s="267">
        <v>0</v>
      </c>
      <c r="G70" s="267">
        <v>0</v>
      </c>
      <c r="H70" s="293">
        <f t="shared" si="30"/>
        <v>48.83</v>
      </c>
      <c r="I70" s="293">
        <f t="shared" si="31"/>
        <v>0</v>
      </c>
      <c r="J70" s="293">
        <f t="shared" si="32"/>
        <v>0</v>
      </c>
      <c r="K70" s="321">
        <f t="shared" si="33"/>
        <v>48.83</v>
      </c>
      <c r="L70" s="267">
        <v>48.83</v>
      </c>
      <c r="M70" s="267">
        <v>0</v>
      </c>
      <c r="N70" s="267">
        <v>0</v>
      </c>
      <c r="O70" s="267">
        <v>0</v>
      </c>
      <c r="P70" s="293">
        <f t="shared" si="38"/>
        <v>48.83</v>
      </c>
      <c r="Q70" s="293">
        <f t="shared" si="39"/>
        <v>0</v>
      </c>
      <c r="R70" s="293">
        <f t="shared" si="40"/>
        <v>0</v>
      </c>
      <c r="S70" s="321">
        <f t="shared" si="37"/>
        <v>48.83</v>
      </c>
    </row>
    <row r="71" spans="1:19" s="93" customFormat="1" ht="15" customHeight="1" x14ac:dyDescent="0.2">
      <c r="A71" s="416"/>
      <c r="B71" s="203" t="s">
        <v>1993</v>
      </c>
      <c r="C71" s="267">
        <v>0</v>
      </c>
      <c r="D71" s="267">
        <v>639.04</v>
      </c>
      <c r="E71" s="267">
        <v>0</v>
      </c>
      <c r="F71" s="267">
        <v>0</v>
      </c>
      <c r="G71" s="267">
        <v>0</v>
      </c>
      <c r="H71" s="293">
        <f t="shared" si="30"/>
        <v>639.04</v>
      </c>
      <c r="I71" s="293">
        <f t="shared" si="31"/>
        <v>0</v>
      </c>
      <c r="J71" s="293">
        <f t="shared" si="32"/>
        <v>0</v>
      </c>
      <c r="K71" s="321">
        <f t="shared" si="33"/>
        <v>639.04</v>
      </c>
      <c r="L71" s="267">
        <v>639.04</v>
      </c>
      <c r="M71" s="267">
        <v>0</v>
      </c>
      <c r="N71" s="267">
        <v>0</v>
      </c>
      <c r="O71" s="267">
        <v>0</v>
      </c>
      <c r="P71" s="293">
        <f t="shared" si="38"/>
        <v>639.04</v>
      </c>
      <c r="Q71" s="293">
        <f t="shared" si="39"/>
        <v>0</v>
      </c>
      <c r="R71" s="293">
        <f t="shared" si="40"/>
        <v>0</v>
      </c>
      <c r="S71" s="321">
        <f t="shared" si="37"/>
        <v>639.04</v>
      </c>
    </row>
    <row r="72" spans="1:19" s="93" customFormat="1" ht="18.75" customHeight="1" x14ac:dyDescent="0.2">
      <c r="A72" s="416"/>
      <c r="B72" s="203" t="s">
        <v>1994</v>
      </c>
      <c r="C72" s="267">
        <v>0</v>
      </c>
      <c r="D72" s="267">
        <v>545.79</v>
      </c>
      <c r="E72" s="267">
        <v>0</v>
      </c>
      <c r="F72" s="267">
        <v>0</v>
      </c>
      <c r="G72" s="267">
        <v>0</v>
      </c>
      <c r="H72" s="293">
        <f t="shared" si="30"/>
        <v>545.79</v>
      </c>
      <c r="I72" s="293">
        <f t="shared" si="31"/>
        <v>0</v>
      </c>
      <c r="J72" s="293">
        <f t="shared" si="32"/>
        <v>0</v>
      </c>
      <c r="K72" s="321">
        <f t="shared" si="33"/>
        <v>545.79</v>
      </c>
      <c r="L72" s="267">
        <v>545.79</v>
      </c>
      <c r="M72" s="267">
        <v>0</v>
      </c>
      <c r="N72" s="267">
        <v>0</v>
      </c>
      <c r="O72" s="267">
        <v>0</v>
      </c>
      <c r="P72" s="293">
        <f t="shared" si="38"/>
        <v>545.79</v>
      </c>
      <c r="Q72" s="293">
        <f t="shared" si="39"/>
        <v>0</v>
      </c>
      <c r="R72" s="293">
        <f t="shared" si="40"/>
        <v>0</v>
      </c>
      <c r="S72" s="321">
        <f t="shared" si="37"/>
        <v>545.79</v>
      </c>
    </row>
    <row r="73" spans="1:19" s="93" customFormat="1" ht="15" customHeight="1" x14ac:dyDescent="0.2">
      <c r="A73" s="416"/>
      <c r="B73" s="203" t="s">
        <v>1995</v>
      </c>
      <c r="C73" s="267">
        <v>0</v>
      </c>
      <c r="D73" s="267">
        <v>45.8</v>
      </c>
      <c r="E73" s="267">
        <v>0</v>
      </c>
      <c r="F73" s="267">
        <v>0</v>
      </c>
      <c r="G73" s="267">
        <v>0</v>
      </c>
      <c r="H73" s="293">
        <f t="shared" si="30"/>
        <v>45.8</v>
      </c>
      <c r="I73" s="293">
        <f t="shared" si="31"/>
        <v>0</v>
      </c>
      <c r="J73" s="293">
        <f t="shared" si="32"/>
        <v>0</v>
      </c>
      <c r="K73" s="321">
        <f t="shared" si="33"/>
        <v>45.8</v>
      </c>
      <c r="L73" s="267">
        <v>45.8</v>
      </c>
      <c r="M73" s="267">
        <v>0</v>
      </c>
      <c r="N73" s="267">
        <v>0</v>
      </c>
      <c r="O73" s="267">
        <v>0</v>
      </c>
      <c r="P73" s="293">
        <f t="shared" si="38"/>
        <v>45.8</v>
      </c>
      <c r="Q73" s="293">
        <f t="shared" si="39"/>
        <v>0</v>
      </c>
      <c r="R73" s="293">
        <f t="shared" si="40"/>
        <v>0</v>
      </c>
      <c r="S73" s="321">
        <f t="shared" si="37"/>
        <v>45.8</v>
      </c>
    </row>
    <row r="74" spans="1:19" s="93" customFormat="1" ht="15" customHeight="1" x14ac:dyDescent="0.2">
      <c r="A74" s="416"/>
      <c r="B74" s="203" t="s">
        <v>1996</v>
      </c>
      <c r="C74" s="267">
        <v>0</v>
      </c>
      <c r="D74" s="267">
        <v>539.42999999999995</v>
      </c>
      <c r="E74" s="267">
        <v>0</v>
      </c>
      <c r="F74" s="267">
        <v>0</v>
      </c>
      <c r="G74" s="267">
        <v>0</v>
      </c>
      <c r="H74" s="293">
        <f t="shared" si="30"/>
        <v>539.42999999999995</v>
      </c>
      <c r="I74" s="293">
        <f t="shared" si="31"/>
        <v>0</v>
      </c>
      <c r="J74" s="293">
        <f t="shared" si="32"/>
        <v>0</v>
      </c>
      <c r="K74" s="321">
        <f t="shared" si="33"/>
        <v>539.42999999999995</v>
      </c>
      <c r="L74" s="267">
        <v>539.42999999999995</v>
      </c>
      <c r="M74" s="267">
        <v>0</v>
      </c>
      <c r="N74" s="267">
        <v>0</v>
      </c>
      <c r="O74" s="267">
        <v>0</v>
      </c>
      <c r="P74" s="293">
        <f t="shared" si="38"/>
        <v>539.42999999999995</v>
      </c>
      <c r="Q74" s="293">
        <f t="shared" si="39"/>
        <v>0</v>
      </c>
      <c r="R74" s="293">
        <f t="shared" si="40"/>
        <v>0</v>
      </c>
      <c r="S74" s="321">
        <f t="shared" si="37"/>
        <v>539.42999999999995</v>
      </c>
    </row>
    <row r="75" spans="1:19" s="93" customFormat="1" ht="15" customHeight="1" x14ac:dyDescent="0.2">
      <c r="A75" s="416"/>
      <c r="B75" s="203" t="s">
        <v>1997</v>
      </c>
      <c r="C75" s="267">
        <v>0</v>
      </c>
      <c r="D75" s="267">
        <v>2.9</v>
      </c>
      <c r="E75" s="267">
        <v>0</v>
      </c>
      <c r="F75" s="267">
        <v>0</v>
      </c>
      <c r="G75" s="267">
        <v>0</v>
      </c>
      <c r="H75" s="293">
        <f t="shared" si="30"/>
        <v>2.9</v>
      </c>
      <c r="I75" s="293">
        <f t="shared" si="31"/>
        <v>0</v>
      </c>
      <c r="J75" s="293">
        <f t="shared" si="32"/>
        <v>0</v>
      </c>
      <c r="K75" s="321">
        <f t="shared" si="33"/>
        <v>2.9</v>
      </c>
      <c r="L75" s="267">
        <v>2.9</v>
      </c>
      <c r="M75" s="267">
        <v>0</v>
      </c>
      <c r="N75" s="267">
        <v>0</v>
      </c>
      <c r="O75" s="267">
        <v>0</v>
      </c>
      <c r="P75" s="293">
        <f t="shared" si="38"/>
        <v>2.9</v>
      </c>
      <c r="Q75" s="293">
        <f t="shared" si="39"/>
        <v>0</v>
      </c>
      <c r="R75" s="293">
        <f t="shared" si="40"/>
        <v>0</v>
      </c>
      <c r="S75" s="321">
        <f t="shared" si="37"/>
        <v>2.9</v>
      </c>
    </row>
    <row r="76" spans="1:19" s="93" customFormat="1" ht="15" customHeight="1" x14ac:dyDescent="0.2">
      <c r="A76" s="416"/>
      <c r="B76" s="203" t="s">
        <v>1998</v>
      </c>
      <c r="C76" s="267">
        <v>0</v>
      </c>
      <c r="D76" s="267">
        <v>384960.48</v>
      </c>
      <c r="E76" s="267">
        <v>0</v>
      </c>
      <c r="F76" s="267">
        <v>0</v>
      </c>
      <c r="G76" s="267">
        <v>0</v>
      </c>
      <c r="H76" s="293">
        <f t="shared" si="30"/>
        <v>384960.48</v>
      </c>
      <c r="I76" s="293">
        <f t="shared" si="31"/>
        <v>0</v>
      </c>
      <c r="J76" s="293">
        <f t="shared" si="32"/>
        <v>0</v>
      </c>
      <c r="K76" s="321">
        <f t="shared" si="33"/>
        <v>384960.48</v>
      </c>
      <c r="L76" s="267">
        <v>384960.48</v>
      </c>
      <c r="M76" s="267">
        <v>0</v>
      </c>
      <c r="N76" s="267">
        <v>0</v>
      </c>
      <c r="O76" s="267">
        <v>0</v>
      </c>
      <c r="P76" s="293">
        <f>L76-M76</f>
        <v>384960.48</v>
      </c>
      <c r="Q76" s="293">
        <f t="shared" si="39"/>
        <v>0</v>
      </c>
      <c r="R76" s="293">
        <f t="shared" si="40"/>
        <v>0</v>
      </c>
      <c r="S76" s="321">
        <f t="shared" si="37"/>
        <v>384960.48</v>
      </c>
    </row>
    <row r="77" spans="1:19" s="93" customFormat="1" ht="15" customHeight="1" x14ac:dyDescent="0.2">
      <c r="A77" s="416"/>
      <c r="B77" s="203" t="s">
        <v>1999</v>
      </c>
      <c r="C77" s="267">
        <v>0</v>
      </c>
      <c r="D77" s="267">
        <v>286.74</v>
      </c>
      <c r="E77" s="267">
        <v>0</v>
      </c>
      <c r="F77" s="267">
        <v>0</v>
      </c>
      <c r="G77" s="267">
        <v>0</v>
      </c>
      <c r="H77" s="293">
        <f t="shared" si="30"/>
        <v>286.74</v>
      </c>
      <c r="I77" s="293">
        <f t="shared" si="31"/>
        <v>0</v>
      </c>
      <c r="J77" s="293">
        <f t="shared" si="32"/>
        <v>0</v>
      </c>
      <c r="K77" s="321">
        <f t="shared" si="33"/>
        <v>286.74</v>
      </c>
      <c r="L77" s="267">
        <v>286.74</v>
      </c>
      <c r="M77" s="267">
        <v>0</v>
      </c>
      <c r="N77" s="267">
        <v>0</v>
      </c>
      <c r="O77" s="267">
        <v>0</v>
      </c>
      <c r="P77" s="293">
        <f t="shared" ref="P77:P89" si="41">L77-M77</f>
        <v>286.74</v>
      </c>
      <c r="Q77" s="293">
        <f t="shared" si="39"/>
        <v>0</v>
      </c>
      <c r="R77" s="293">
        <f t="shared" ref="R77:R84" si="42">N77-O77</f>
        <v>0</v>
      </c>
      <c r="S77" s="321">
        <f t="shared" si="37"/>
        <v>286.74</v>
      </c>
    </row>
    <row r="78" spans="1:19" s="93" customFormat="1" ht="15" customHeight="1" x14ac:dyDescent="0.2">
      <c r="A78" s="416"/>
      <c r="B78" s="203" t="s">
        <v>2000</v>
      </c>
      <c r="C78" s="267">
        <v>0</v>
      </c>
      <c r="D78" s="267">
        <v>179.72</v>
      </c>
      <c r="E78" s="267">
        <v>0</v>
      </c>
      <c r="F78" s="267">
        <v>0</v>
      </c>
      <c r="G78" s="267">
        <v>0</v>
      </c>
      <c r="H78" s="293">
        <f t="shared" si="30"/>
        <v>179.72</v>
      </c>
      <c r="I78" s="293">
        <f t="shared" si="31"/>
        <v>0</v>
      </c>
      <c r="J78" s="293">
        <f t="shared" si="32"/>
        <v>0</v>
      </c>
      <c r="K78" s="321">
        <f t="shared" si="33"/>
        <v>179.72</v>
      </c>
      <c r="L78" s="267">
        <v>179.72</v>
      </c>
      <c r="M78" s="267">
        <v>0</v>
      </c>
      <c r="N78" s="267">
        <v>0</v>
      </c>
      <c r="O78" s="267">
        <v>0</v>
      </c>
      <c r="P78" s="293">
        <f t="shared" si="41"/>
        <v>179.72</v>
      </c>
      <c r="Q78" s="293">
        <f t="shared" si="39"/>
        <v>0</v>
      </c>
      <c r="R78" s="293">
        <f t="shared" si="42"/>
        <v>0</v>
      </c>
      <c r="S78" s="321">
        <f t="shared" si="37"/>
        <v>179.72</v>
      </c>
    </row>
    <row r="79" spans="1:19" s="93" customFormat="1" ht="15" customHeight="1" x14ac:dyDescent="0.2">
      <c r="A79" s="416"/>
      <c r="B79" s="203" t="s">
        <v>2001</v>
      </c>
      <c r="C79" s="267">
        <v>0</v>
      </c>
      <c r="D79" s="267">
        <v>21.23</v>
      </c>
      <c r="E79" s="267">
        <v>0</v>
      </c>
      <c r="F79" s="267">
        <v>0</v>
      </c>
      <c r="G79" s="267">
        <v>0</v>
      </c>
      <c r="H79" s="293">
        <f t="shared" si="30"/>
        <v>21.23</v>
      </c>
      <c r="I79" s="293">
        <f t="shared" si="31"/>
        <v>0</v>
      </c>
      <c r="J79" s="293">
        <f t="shared" si="32"/>
        <v>0</v>
      </c>
      <c r="K79" s="321">
        <f t="shared" si="33"/>
        <v>21.23</v>
      </c>
      <c r="L79" s="267">
        <v>21.23</v>
      </c>
      <c r="M79" s="267">
        <v>0</v>
      </c>
      <c r="N79" s="267">
        <v>0</v>
      </c>
      <c r="O79" s="267">
        <v>0</v>
      </c>
      <c r="P79" s="293">
        <f t="shared" si="41"/>
        <v>21.23</v>
      </c>
      <c r="Q79" s="293">
        <f t="shared" si="39"/>
        <v>0</v>
      </c>
      <c r="R79" s="293">
        <f t="shared" si="42"/>
        <v>0</v>
      </c>
      <c r="S79" s="321">
        <f t="shared" si="37"/>
        <v>21.23</v>
      </c>
    </row>
    <row r="80" spans="1:19" s="93" customFormat="1" ht="15" customHeight="1" x14ac:dyDescent="0.2">
      <c r="A80" s="416"/>
      <c r="B80" s="203" t="s">
        <v>2002</v>
      </c>
      <c r="C80" s="267">
        <v>0</v>
      </c>
      <c r="D80" s="267">
        <v>271.31</v>
      </c>
      <c r="E80" s="267">
        <v>0</v>
      </c>
      <c r="F80" s="267">
        <v>0</v>
      </c>
      <c r="G80" s="267">
        <v>0</v>
      </c>
      <c r="H80" s="293">
        <f t="shared" si="30"/>
        <v>271.31</v>
      </c>
      <c r="I80" s="293">
        <f t="shared" si="31"/>
        <v>0</v>
      </c>
      <c r="J80" s="293">
        <f t="shared" si="32"/>
        <v>0</v>
      </c>
      <c r="K80" s="321">
        <f t="shared" si="33"/>
        <v>271.31</v>
      </c>
      <c r="L80" s="267">
        <v>271.31</v>
      </c>
      <c r="M80" s="267">
        <v>0</v>
      </c>
      <c r="N80" s="267">
        <v>0</v>
      </c>
      <c r="O80" s="267">
        <v>0</v>
      </c>
      <c r="P80" s="293">
        <f t="shared" si="41"/>
        <v>271.31</v>
      </c>
      <c r="Q80" s="293">
        <f t="shared" si="39"/>
        <v>0</v>
      </c>
      <c r="R80" s="293">
        <f t="shared" si="42"/>
        <v>0</v>
      </c>
      <c r="S80" s="321">
        <f t="shared" si="37"/>
        <v>271.31</v>
      </c>
    </row>
    <row r="81" spans="1:21" s="93" customFormat="1" ht="15" customHeight="1" x14ac:dyDescent="0.2">
      <c r="A81" s="416"/>
      <c r="B81" s="203" t="s">
        <v>2003</v>
      </c>
      <c r="C81" s="267">
        <v>0</v>
      </c>
      <c r="D81" s="267">
        <v>493.69</v>
      </c>
      <c r="E81" s="267">
        <v>0</v>
      </c>
      <c r="F81" s="267">
        <v>0</v>
      </c>
      <c r="G81" s="267">
        <v>0</v>
      </c>
      <c r="H81" s="293">
        <f t="shared" si="30"/>
        <v>493.69</v>
      </c>
      <c r="I81" s="293">
        <f t="shared" si="31"/>
        <v>0</v>
      </c>
      <c r="J81" s="293">
        <f t="shared" si="32"/>
        <v>0</v>
      </c>
      <c r="K81" s="321">
        <f t="shared" si="33"/>
        <v>493.69</v>
      </c>
      <c r="L81" s="267">
        <v>493.69</v>
      </c>
      <c r="M81" s="267">
        <v>0</v>
      </c>
      <c r="N81" s="267">
        <v>0</v>
      </c>
      <c r="O81" s="267">
        <v>0</v>
      </c>
      <c r="P81" s="293">
        <f t="shared" si="41"/>
        <v>493.69</v>
      </c>
      <c r="Q81" s="293">
        <f t="shared" si="39"/>
        <v>0</v>
      </c>
      <c r="R81" s="293">
        <f t="shared" si="42"/>
        <v>0</v>
      </c>
      <c r="S81" s="321">
        <f t="shared" si="37"/>
        <v>493.69</v>
      </c>
    </row>
    <row r="82" spans="1:21" s="93" customFormat="1" x14ac:dyDescent="0.2">
      <c r="A82" s="416"/>
      <c r="B82" s="203" t="s">
        <v>2004</v>
      </c>
      <c r="C82" s="267">
        <v>0</v>
      </c>
      <c r="D82" s="267">
        <v>4708.3999999999996</v>
      </c>
      <c r="E82" s="267">
        <v>0</v>
      </c>
      <c r="F82" s="267">
        <v>0</v>
      </c>
      <c r="G82" s="267">
        <v>0</v>
      </c>
      <c r="H82" s="293">
        <f t="shared" si="30"/>
        <v>4708.3999999999996</v>
      </c>
      <c r="I82" s="293">
        <f t="shared" si="31"/>
        <v>0</v>
      </c>
      <c r="J82" s="293">
        <f t="shared" si="32"/>
        <v>0</v>
      </c>
      <c r="K82" s="321">
        <f t="shared" si="33"/>
        <v>4708.3999999999996</v>
      </c>
      <c r="L82" s="267">
        <v>4708.3999999999996</v>
      </c>
      <c r="M82" s="267">
        <v>0</v>
      </c>
      <c r="N82" s="267">
        <v>0</v>
      </c>
      <c r="O82" s="267">
        <v>0</v>
      </c>
      <c r="P82" s="293">
        <f t="shared" si="41"/>
        <v>4708.3999999999996</v>
      </c>
      <c r="Q82" s="293">
        <f t="shared" si="39"/>
        <v>0</v>
      </c>
      <c r="R82" s="293">
        <f t="shared" si="42"/>
        <v>0</v>
      </c>
      <c r="S82" s="321">
        <f t="shared" si="37"/>
        <v>4708.3999999999996</v>
      </c>
    </row>
    <row r="83" spans="1:21" s="93" customFormat="1" x14ac:dyDescent="0.2">
      <c r="A83" s="416"/>
      <c r="B83" s="203" t="s">
        <v>2005</v>
      </c>
      <c r="C83" s="267">
        <v>0</v>
      </c>
      <c r="D83" s="267">
        <v>626.26</v>
      </c>
      <c r="E83" s="267">
        <v>0</v>
      </c>
      <c r="F83" s="267">
        <v>0</v>
      </c>
      <c r="G83" s="267">
        <v>0</v>
      </c>
      <c r="H83" s="293">
        <f t="shared" si="30"/>
        <v>626.26</v>
      </c>
      <c r="I83" s="293">
        <f t="shared" si="31"/>
        <v>0</v>
      </c>
      <c r="J83" s="293">
        <f t="shared" si="32"/>
        <v>0</v>
      </c>
      <c r="K83" s="321">
        <f t="shared" si="33"/>
        <v>626.26</v>
      </c>
      <c r="L83" s="267">
        <v>626.26</v>
      </c>
      <c r="M83" s="267">
        <v>0</v>
      </c>
      <c r="N83" s="267">
        <v>0</v>
      </c>
      <c r="O83" s="267">
        <v>0</v>
      </c>
      <c r="P83" s="293">
        <f t="shared" si="41"/>
        <v>626.26</v>
      </c>
      <c r="Q83" s="293">
        <f t="shared" si="39"/>
        <v>0</v>
      </c>
      <c r="R83" s="293">
        <f t="shared" si="42"/>
        <v>0</v>
      </c>
      <c r="S83" s="321">
        <f t="shared" si="37"/>
        <v>626.26</v>
      </c>
    </row>
    <row r="84" spans="1:21" s="93" customFormat="1" x14ac:dyDescent="0.2">
      <c r="A84" s="416"/>
      <c r="B84" s="203" t="s">
        <v>2006</v>
      </c>
      <c r="C84" s="267">
        <v>0</v>
      </c>
      <c r="D84" s="267">
        <v>466.24</v>
      </c>
      <c r="E84" s="267">
        <v>0</v>
      </c>
      <c r="F84" s="267">
        <v>0</v>
      </c>
      <c r="G84" s="267">
        <v>0</v>
      </c>
      <c r="H84" s="293">
        <f>D84-E84</f>
        <v>466.24</v>
      </c>
      <c r="I84" s="293">
        <f t="shared" si="31"/>
        <v>0</v>
      </c>
      <c r="J84" s="293">
        <f t="shared" si="32"/>
        <v>0</v>
      </c>
      <c r="K84" s="321">
        <f t="shared" si="33"/>
        <v>466.24</v>
      </c>
      <c r="L84" s="267">
        <v>466.24</v>
      </c>
      <c r="M84" s="267">
        <v>0</v>
      </c>
      <c r="N84" s="267">
        <v>0</v>
      </c>
      <c r="O84" s="267">
        <v>0</v>
      </c>
      <c r="P84" s="293">
        <f t="shared" si="41"/>
        <v>466.24</v>
      </c>
      <c r="Q84" s="293">
        <f t="shared" si="39"/>
        <v>0</v>
      </c>
      <c r="R84" s="293">
        <f t="shared" si="42"/>
        <v>0</v>
      </c>
      <c r="S84" s="321">
        <f t="shared" si="37"/>
        <v>466.24</v>
      </c>
    </row>
    <row r="85" spans="1:21" s="280" customFormat="1" ht="30" x14ac:dyDescent="0.2">
      <c r="A85" s="286" t="s">
        <v>9</v>
      </c>
      <c r="B85" s="287"/>
      <c r="C85" s="304">
        <f>SUM(C53:C84)</f>
        <v>308497379.08000004</v>
      </c>
      <c r="D85" s="304">
        <f>SUM(D53:D84)</f>
        <v>5568465.1600000011</v>
      </c>
      <c r="E85" s="304">
        <f>SUM(E57:E84)</f>
        <v>0</v>
      </c>
      <c r="F85" s="304">
        <f>SUM(F57:F84)</f>
        <v>0</v>
      </c>
      <c r="G85" s="304">
        <f>SUM(G57:G84)</f>
        <v>0</v>
      </c>
      <c r="H85" s="306">
        <f>SUM(H53:H84)</f>
        <v>5568465.1600000011</v>
      </c>
      <c r="I85" s="306">
        <f>SUM(I53:I84)</f>
        <v>0</v>
      </c>
      <c r="J85" s="306">
        <f>SUM(J53:J84)</f>
        <v>0</v>
      </c>
      <c r="K85" s="325">
        <f>SUM(K53:K84)</f>
        <v>5568465.1600000011</v>
      </c>
      <c r="L85" s="307">
        <f>SUM(L53:L84)</f>
        <v>5568465.1600000011</v>
      </c>
      <c r="M85" s="307">
        <f t="shared" ref="M85:R85" si="43">SUM(M53:M84)</f>
        <v>0</v>
      </c>
      <c r="N85" s="307">
        <f t="shared" si="43"/>
        <v>0</v>
      </c>
      <c r="O85" s="307">
        <f t="shared" si="43"/>
        <v>0</v>
      </c>
      <c r="P85" s="307">
        <f t="shared" si="43"/>
        <v>5568465.1600000011</v>
      </c>
      <c r="Q85" s="307">
        <f t="shared" si="43"/>
        <v>0</v>
      </c>
      <c r="R85" s="307">
        <f t="shared" si="43"/>
        <v>0</v>
      </c>
      <c r="S85" s="325">
        <f>SUM(S53:S84)</f>
        <v>5568465.1600000011</v>
      </c>
    </row>
    <row r="86" spans="1:21" s="93" customFormat="1" x14ac:dyDescent="0.2">
      <c r="A86" s="423" t="s">
        <v>2009</v>
      </c>
      <c r="B86" s="203" t="s">
        <v>121</v>
      </c>
      <c r="C86" s="267">
        <v>0</v>
      </c>
      <c r="D86" s="267">
        <v>9327106</v>
      </c>
      <c r="E86" s="267">
        <v>9327106</v>
      </c>
      <c r="F86" s="267">
        <v>9327106</v>
      </c>
      <c r="G86" s="267">
        <v>9327106</v>
      </c>
      <c r="H86" s="293">
        <f>D86-E86</f>
        <v>0</v>
      </c>
      <c r="I86" s="308">
        <f>E86-F86</f>
        <v>0</v>
      </c>
      <c r="J86" s="293">
        <f t="shared" si="32"/>
        <v>0</v>
      </c>
      <c r="K86" s="321">
        <f t="shared" si="33"/>
        <v>0</v>
      </c>
      <c r="L86" s="267">
        <v>9327106</v>
      </c>
      <c r="M86" s="267">
        <v>9327106</v>
      </c>
      <c r="N86" s="267">
        <v>9327106</v>
      </c>
      <c r="O86" s="267">
        <v>9327106</v>
      </c>
      <c r="P86" s="293">
        <f t="shared" si="41"/>
        <v>0</v>
      </c>
      <c r="Q86" s="293">
        <f t="shared" si="39"/>
        <v>0</v>
      </c>
      <c r="R86" s="309">
        <f>N86-O86</f>
        <v>0</v>
      </c>
      <c r="S86" s="326">
        <f>L86-O86</f>
        <v>0</v>
      </c>
    </row>
    <row r="87" spans="1:21" s="93" customFormat="1" x14ac:dyDescent="0.2">
      <c r="A87" s="424"/>
      <c r="B87" s="203" t="s">
        <v>144</v>
      </c>
      <c r="C87" s="267">
        <v>0</v>
      </c>
      <c r="D87" s="267">
        <v>2000000</v>
      </c>
      <c r="E87" s="267">
        <v>2000000</v>
      </c>
      <c r="F87" s="267">
        <v>2000000</v>
      </c>
      <c r="G87" s="267">
        <v>2000000</v>
      </c>
      <c r="H87" s="293">
        <f t="shared" ref="H87:H89" si="44">D87-E87</f>
        <v>0</v>
      </c>
      <c r="I87" s="308">
        <f t="shared" ref="I87:I89" si="45">E87-F87</f>
        <v>0</v>
      </c>
      <c r="J87" s="293">
        <f t="shared" ref="J87:J89" si="46">F87-G87</f>
        <v>0</v>
      </c>
      <c r="K87" s="321">
        <f t="shared" ref="K87:K89" si="47">D87-E87</f>
        <v>0</v>
      </c>
      <c r="L87" s="267">
        <v>2000000</v>
      </c>
      <c r="M87" s="267">
        <v>2000000</v>
      </c>
      <c r="N87" s="267">
        <v>2000000</v>
      </c>
      <c r="O87" s="267">
        <v>2000000</v>
      </c>
      <c r="P87" s="293">
        <f t="shared" si="41"/>
        <v>0</v>
      </c>
      <c r="Q87" s="293">
        <f t="shared" si="39"/>
        <v>0</v>
      </c>
      <c r="R87" s="309">
        <f t="shared" ref="R87:R89" si="48">N87-O87</f>
        <v>0</v>
      </c>
      <c r="S87" s="326">
        <f t="shared" ref="S87:S89" si="49">L87-O87</f>
        <v>0</v>
      </c>
    </row>
    <row r="88" spans="1:21" s="93" customFormat="1" x14ac:dyDescent="0.2">
      <c r="A88" s="424"/>
      <c r="B88" s="203" t="s">
        <v>120</v>
      </c>
      <c r="C88" s="267">
        <v>0</v>
      </c>
      <c r="D88" s="267">
        <v>40000</v>
      </c>
      <c r="E88" s="267">
        <v>40000</v>
      </c>
      <c r="F88" s="267">
        <v>40000</v>
      </c>
      <c r="G88" s="267">
        <v>40000</v>
      </c>
      <c r="H88" s="293">
        <f t="shared" si="44"/>
        <v>0</v>
      </c>
      <c r="I88" s="308">
        <f t="shared" si="45"/>
        <v>0</v>
      </c>
      <c r="J88" s="293">
        <f t="shared" si="46"/>
        <v>0</v>
      </c>
      <c r="K88" s="321">
        <f t="shared" si="47"/>
        <v>0</v>
      </c>
      <c r="L88" s="267">
        <v>40000</v>
      </c>
      <c r="M88" s="267">
        <v>40000</v>
      </c>
      <c r="N88" s="267">
        <v>40000</v>
      </c>
      <c r="O88" s="267">
        <v>40000</v>
      </c>
      <c r="P88" s="293">
        <f t="shared" si="41"/>
        <v>0</v>
      </c>
      <c r="Q88" s="293">
        <f t="shared" si="39"/>
        <v>0</v>
      </c>
      <c r="R88" s="309">
        <f t="shared" si="48"/>
        <v>0</v>
      </c>
      <c r="S88" s="326">
        <f t="shared" si="49"/>
        <v>0</v>
      </c>
    </row>
    <row r="89" spans="1:21" s="93" customFormat="1" x14ac:dyDescent="0.2">
      <c r="A89" s="425"/>
      <c r="B89" s="203" t="s">
        <v>1548</v>
      </c>
      <c r="C89" s="267">
        <v>0</v>
      </c>
      <c r="D89" s="267">
        <v>150000</v>
      </c>
      <c r="E89" s="267">
        <v>150000</v>
      </c>
      <c r="F89" s="267">
        <v>150000</v>
      </c>
      <c r="G89" s="267">
        <v>150000</v>
      </c>
      <c r="H89" s="293">
        <f t="shared" si="44"/>
        <v>0</v>
      </c>
      <c r="I89" s="308">
        <f t="shared" si="45"/>
        <v>0</v>
      </c>
      <c r="J89" s="293">
        <f t="shared" si="46"/>
        <v>0</v>
      </c>
      <c r="K89" s="321">
        <f t="shared" si="47"/>
        <v>0</v>
      </c>
      <c r="L89" s="267">
        <v>150000</v>
      </c>
      <c r="M89" s="267">
        <v>150000</v>
      </c>
      <c r="N89" s="267">
        <v>150000</v>
      </c>
      <c r="O89" s="267">
        <v>150000</v>
      </c>
      <c r="P89" s="293">
        <f t="shared" si="41"/>
        <v>0</v>
      </c>
      <c r="Q89" s="293">
        <f t="shared" si="39"/>
        <v>0</v>
      </c>
      <c r="R89" s="309">
        <f t="shared" si="48"/>
        <v>0</v>
      </c>
      <c r="S89" s="326">
        <f t="shared" si="49"/>
        <v>0</v>
      </c>
    </row>
    <row r="90" spans="1:21" s="290" customFormat="1" ht="15" x14ac:dyDescent="0.25">
      <c r="A90" s="288" t="s">
        <v>2010</v>
      </c>
      <c r="B90" s="289"/>
      <c r="C90" s="332">
        <f>SUM(C86:C89)</f>
        <v>0</v>
      </c>
      <c r="D90" s="332">
        <f>SUM(D86:D89)</f>
        <v>11517106</v>
      </c>
      <c r="E90" s="332">
        <f t="shared" ref="E90" si="50">SUM(E86:E89)</f>
        <v>11517106</v>
      </c>
      <c r="F90" s="332">
        <f t="shared" ref="F90:K90" si="51">SUM(F86:F89)</f>
        <v>11517106</v>
      </c>
      <c r="G90" s="332">
        <f t="shared" si="51"/>
        <v>11517106</v>
      </c>
      <c r="H90" s="300">
        <f t="shared" si="51"/>
        <v>0</v>
      </c>
      <c r="I90" s="306">
        <f t="shared" si="51"/>
        <v>0</v>
      </c>
      <c r="J90" s="306">
        <f t="shared" si="51"/>
        <v>0</v>
      </c>
      <c r="K90" s="327">
        <f t="shared" si="51"/>
        <v>0</v>
      </c>
      <c r="L90" s="306">
        <f t="shared" ref="L90:O90" si="52">SUM(L86:L89)</f>
        <v>11517106</v>
      </c>
      <c r="M90" s="306">
        <f t="shared" si="52"/>
        <v>11517106</v>
      </c>
      <c r="N90" s="306">
        <f t="shared" si="52"/>
        <v>11517106</v>
      </c>
      <c r="O90" s="306">
        <f t="shared" si="52"/>
        <v>11517106</v>
      </c>
      <c r="P90" s="306">
        <f>SUM(P86:P89)</f>
        <v>0</v>
      </c>
      <c r="Q90" s="306">
        <f>SUM(Q53:Q89)</f>
        <v>0</v>
      </c>
      <c r="R90" s="306">
        <f>SUM(R86:R89)</f>
        <v>0</v>
      </c>
      <c r="S90" s="327">
        <f>SUM(S86:S89)</f>
        <v>0</v>
      </c>
    </row>
    <row r="91" spans="1:21" s="93" customFormat="1" ht="19.5" customHeight="1" x14ac:dyDescent="0.2">
      <c r="A91" s="114" t="s">
        <v>2011</v>
      </c>
      <c r="B91" s="157"/>
      <c r="C91" s="133">
        <f t="shared" ref="C91:H91" si="53">C22+C33+C35+C41+C52+C85+C90</f>
        <v>318095531.08000004</v>
      </c>
      <c r="D91" s="133">
        <f t="shared" si="53"/>
        <v>390088755.14999998</v>
      </c>
      <c r="E91" s="133">
        <f t="shared" si="53"/>
        <v>350387304.47000003</v>
      </c>
      <c r="F91" s="133">
        <f t="shared" si="53"/>
        <v>234042985.49000001</v>
      </c>
      <c r="G91" s="133">
        <f t="shared" si="53"/>
        <v>234038953.49000001</v>
      </c>
      <c r="H91" s="133">
        <f t="shared" si="53"/>
        <v>39701450.68</v>
      </c>
      <c r="I91" s="133">
        <f t="shared" ref="I91:R91" si="54">I22+I33+I35+I41+I52+I85+I90</f>
        <v>116344318.98</v>
      </c>
      <c r="J91" s="133">
        <f t="shared" si="54"/>
        <v>4032</v>
      </c>
      <c r="K91" s="133">
        <f t="shared" si="54"/>
        <v>156049801.66</v>
      </c>
      <c r="L91" s="133">
        <f t="shared" si="54"/>
        <v>390088755.14999998</v>
      </c>
      <c r="M91" s="133">
        <f t="shared" si="54"/>
        <v>350387304.47000003</v>
      </c>
      <c r="N91" s="133">
        <f t="shared" si="54"/>
        <v>234042985.49000001</v>
      </c>
      <c r="O91" s="133">
        <f t="shared" si="54"/>
        <v>234038953.49000001</v>
      </c>
      <c r="P91" s="133">
        <f>P22+P33+P35+P41+P52+P85+P90</f>
        <v>39701450.68</v>
      </c>
      <c r="Q91" s="133">
        <f t="shared" si="54"/>
        <v>116344318.98</v>
      </c>
      <c r="R91" s="133">
        <f t="shared" si="54"/>
        <v>4032</v>
      </c>
      <c r="S91" s="133">
        <f>S22+S33+S35+S41+S52+S85+S90</f>
        <v>156049801.66</v>
      </c>
      <c r="T91" s="313"/>
      <c r="U91" s="312"/>
    </row>
    <row r="92" spans="1:21" x14ac:dyDescent="0.2">
      <c r="A92" s="51"/>
      <c r="B92" s="52"/>
      <c r="C92" s="52"/>
      <c r="D92" s="53"/>
      <c r="E92" s="54"/>
      <c r="F92" s="13"/>
      <c r="G92" s="13"/>
      <c r="H92" s="13"/>
      <c r="I92" s="13"/>
      <c r="J92" s="13"/>
      <c r="K92" s="54"/>
      <c r="L92" s="13"/>
      <c r="M92" s="13"/>
      <c r="N92" s="13"/>
      <c r="O92" s="13"/>
      <c r="P92" s="13"/>
      <c r="Q92" s="13"/>
      <c r="R92" s="13"/>
      <c r="S92" s="54"/>
    </row>
    <row r="93" spans="1:21" x14ac:dyDescent="0.2">
      <c r="D93" s="13"/>
      <c r="E93" s="13"/>
      <c r="F93" s="13"/>
      <c r="G93" s="13"/>
      <c r="H93" s="13"/>
      <c r="I93" s="13"/>
      <c r="J93" s="13"/>
      <c r="K93" s="54"/>
      <c r="P93" s="13"/>
      <c r="Q93" s="13"/>
      <c r="R93" s="13"/>
      <c r="S93" s="328"/>
    </row>
    <row r="94" spans="1:21" x14ac:dyDescent="0.2">
      <c r="D94" s="13"/>
      <c r="E94" s="13"/>
      <c r="F94" s="13"/>
      <c r="G94" s="13"/>
      <c r="H94" s="13"/>
      <c r="I94" s="13"/>
      <c r="J94" s="13"/>
      <c r="K94" s="54"/>
      <c r="L94" s="13"/>
      <c r="M94" s="13"/>
      <c r="N94" s="13"/>
      <c r="O94" s="13"/>
      <c r="Q94" s="13"/>
      <c r="R94" s="13"/>
      <c r="S94" s="328"/>
    </row>
    <row r="95" spans="1:21" x14ac:dyDescent="0.2">
      <c r="C95" s="9"/>
      <c r="D95" s="9"/>
      <c r="E95" s="9"/>
      <c r="F95" s="9"/>
      <c r="G95" s="9"/>
      <c r="H95" s="13"/>
      <c r="I95" s="13"/>
      <c r="J95" s="13"/>
      <c r="K95" s="54"/>
      <c r="L95" s="13"/>
      <c r="M95" s="13"/>
      <c r="N95" s="13"/>
      <c r="O95" s="13"/>
      <c r="Q95" s="13"/>
      <c r="R95" s="13"/>
      <c r="S95" s="328"/>
    </row>
    <row r="96" spans="1:21" x14ac:dyDescent="0.2">
      <c r="D96" s="13"/>
      <c r="E96" s="13"/>
      <c r="F96" s="13"/>
      <c r="G96" s="13"/>
      <c r="H96" s="13"/>
      <c r="I96" s="13"/>
      <c r="J96" s="13"/>
      <c r="K96" s="54"/>
      <c r="L96" s="13"/>
      <c r="M96" s="13"/>
      <c r="N96" s="13"/>
      <c r="O96" s="13"/>
      <c r="Q96" s="13"/>
      <c r="R96" s="13"/>
      <c r="S96" s="328"/>
    </row>
    <row r="97" spans="4:19" x14ac:dyDescent="0.2">
      <c r="D97" s="13"/>
      <c r="E97" s="110"/>
      <c r="F97" s="13"/>
      <c r="G97" s="13"/>
      <c r="H97" s="13"/>
      <c r="I97" s="13"/>
      <c r="J97" s="13"/>
      <c r="K97" s="54"/>
      <c r="L97" s="13"/>
      <c r="M97" s="13"/>
      <c r="N97" s="13"/>
      <c r="O97" s="13"/>
      <c r="Q97" s="13"/>
      <c r="R97" s="13"/>
      <c r="S97" s="54"/>
    </row>
    <row r="98" spans="4:19" x14ac:dyDescent="0.2">
      <c r="D98" s="13"/>
      <c r="E98" s="13"/>
      <c r="F98" s="13"/>
      <c r="G98" s="13"/>
      <c r="H98" s="13"/>
      <c r="I98" s="13"/>
      <c r="J98" s="13"/>
      <c r="K98" s="54"/>
      <c r="L98" s="13"/>
      <c r="M98" s="13"/>
      <c r="N98" s="13"/>
      <c r="O98" s="13"/>
      <c r="P98" s="13"/>
      <c r="Q98" s="13"/>
      <c r="R98" s="13"/>
      <c r="S98" s="328"/>
    </row>
    <row r="99" spans="4:19" x14ac:dyDescent="0.2">
      <c r="D99" s="13"/>
      <c r="E99" s="13"/>
      <c r="F99" s="13"/>
      <c r="G99" s="13"/>
      <c r="H99" s="13"/>
      <c r="I99" s="13"/>
      <c r="J99" s="13"/>
      <c r="K99" s="54"/>
      <c r="L99" s="13"/>
      <c r="M99" s="13"/>
      <c r="N99" s="13"/>
      <c r="O99" s="13"/>
      <c r="P99" s="13"/>
      <c r="Q99" s="13"/>
      <c r="R99" s="13"/>
      <c r="S99" s="54"/>
    </row>
    <row r="100" spans="4:19" x14ac:dyDescent="0.2">
      <c r="D100" s="13"/>
      <c r="E100" s="13"/>
      <c r="F100" s="13"/>
      <c r="G100" s="13"/>
      <c r="H100" s="13"/>
      <c r="I100" s="13"/>
      <c r="J100" s="13"/>
      <c r="K100" s="54"/>
      <c r="L100" s="13"/>
      <c r="M100" s="13"/>
      <c r="N100" s="13"/>
      <c r="O100" s="13"/>
      <c r="P100" s="13"/>
      <c r="Q100" s="13"/>
      <c r="R100" s="13"/>
      <c r="S100" s="54"/>
    </row>
    <row r="101" spans="4:19" x14ac:dyDescent="0.2">
      <c r="D101" s="13"/>
      <c r="E101" s="13"/>
      <c r="F101" s="13"/>
      <c r="G101" s="13"/>
      <c r="H101" s="13"/>
      <c r="I101" s="13"/>
      <c r="J101" s="13"/>
      <c r="K101" s="54"/>
      <c r="L101" s="13"/>
      <c r="M101" s="13"/>
      <c r="N101" s="13"/>
      <c r="O101" s="13"/>
      <c r="P101" s="13"/>
      <c r="Q101" s="13"/>
      <c r="R101" s="13"/>
      <c r="S101" s="54"/>
    </row>
    <row r="102" spans="4:19" x14ac:dyDescent="0.2">
      <c r="D102" s="13"/>
      <c r="E102" s="13"/>
      <c r="F102" s="13"/>
      <c r="G102" s="13"/>
      <c r="H102" s="13"/>
      <c r="I102" s="13"/>
      <c r="J102" s="13"/>
      <c r="K102" s="54"/>
      <c r="L102" s="13"/>
      <c r="M102" s="13"/>
      <c r="N102" s="13"/>
      <c r="O102" s="13"/>
      <c r="P102" s="13"/>
      <c r="Q102" s="13"/>
      <c r="R102" s="13"/>
      <c r="S102" s="54"/>
    </row>
    <row r="103" spans="4:19" x14ac:dyDescent="0.2">
      <c r="D103" s="13"/>
      <c r="E103" s="13"/>
      <c r="F103" s="13"/>
      <c r="G103" s="13"/>
      <c r="H103" s="13"/>
      <c r="I103" s="13"/>
      <c r="J103" s="13"/>
      <c r="K103" s="54"/>
      <c r="L103" s="13"/>
      <c r="M103" s="13"/>
      <c r="N103" s="13"/>
      <c r="O103" s="13"/>
      <c r="P103" s="13"/>
      <c r="Q103" s="13"/>
      <c r="R103" s="13"/>
      <c r="S103" s="54"/>
    </row>
    <row r="104" spans="4:19" x14ac:dyDescent="0.2">
      <c r="D104" s="13"/>
      <c r="E104" s="13"/>
      <c r="F104" s="13"/>
      <c r="G104" s="13"/>
      <c r="H104" s="13"/>
      <c r="I104" s="13"/>
      <c r="J104" s="13"/>
      <c r="K104" s="54"/>
      <c r="L104" s="13"/>
      <c r="M104" s="13"/>
      <c r="N104" s="13"/>
      <c r="O104" s="13"/>
      <c r="P104" s="13"/>
      <c r="Q104" s="13"/>
      <c r="R104" s="13"/>
      <c r="S104" s="54"/>
    </row>
    <row r="105" spans="4:19" x14ac:dyDescent="0.2">
      <c r="D105" s="13"/>
      <c r="E105" s="13"/>
      <c r="F105" s="13"/>
      <c r="G105" s="13"/>
      <c r="H105" s="13"/>
      <c r="I105" s="13"/>
      <c r="J105" s="13"/>
      <c r="K105" s="54"/>
      <c r="L105" s="13"/>
      <c r="M105" s="13"/>
      <c r="N105" s="13"/>
      <c r="O105" s="13"/>
      <c r="P105" s="13"/>
      <c r="Q105" s="13"/>
      <c r="R105" s="13"/>
      <c r="S105" s="54"/>
    </row>
    <row r="106" spans="4:19" x14ac:dyDescent="0.2">
      <c r="D106" s="13"/>
      <c r="E106" s="13"/>
      <c r="F106" s="13"/>
      <c r="G106" s="13"/>
      <c r="H106" s="13"/>
      <c r="I106" s="13"/>
      <c r="J106" s="13"/>
      <c r="K106" s="54"/>
      <c r="L106" s="13"/>
      <c r="M106" s="13"/>
      <c r="N106" s="13"/>
      <c r="O106" s="13"/>
      <c r="P106" s="13"/>
      <c r="Q106" s="13"/>
      <c r="R106" s="13"/>
      <c r="S106" s="54"/>
    </row>
    <row r="107" spans="4:19" x14ac:dyDescent="0.2">
      <c r="D107" s="13"/>
      <c r="E107" s="13"/>
      <c r="F107" s="13"/>
      <c r="G107" s="13"/>
      <c r="H107" s="13"/>
      <c r="I107" s="13"/>
      <c r="J107" s="13"/>
      <c r="K107" s="54"/>
      <c r="L107" s="13"/>
      <c r="M107" s="13"/>
      <c r="N107" s="13"/>
      <c r="O107" s="13"/>
      <c r="P107" s="13"/>
      <c r="Q107" s="13"/>
      <c r="R107" s="13"/>
      <c r="S107" s="54"/>
    </row>
    <row r="108" spans="4:19" x14ac:dyDescent="0.2">
      <c r="D108" s="13"/>
      <c r="E108" s="13"/>
      <c r="F108" s="13"/>
      <c r="G108" s="13"/>
      <c r="H108" s="13"/>
      <c r="I108" s="13"/>
      <c r="J108" s="13"/>
      <c r="K108" s="54"/>
      <c r="L108" s="13"/>
      <c r="M108" s="13"/>
      <c r="N108" s="13"/>
      <c r="O108" s="13"/>
      <c r="P108" s="13"/>
      <c r="Q108" s="13"/>
      <c r="R108" s="13"/>
      <c r="S108" s="54"/>
    </row>
    <row r="109" spans="4:19" x14ac:dyDescent="0.2">
      <c r="D109" s="13"/>
      <c r="E109" s="13"/>
      <c r="F109" s="13"/>
      <c r="G109" s="13"/>
      <c r="H109" s="13"/>
      <c r="I109" s="13"/>
      <c r="J109" s="13"/>
      <c r="K109" s="54"/>
      <c r="L109" s="13"/>
      <c r="M109" s="13"/>
      <c r="N109" s="13"/>
      <c r="O109" s="13"/>
      <c r="P109" s="13"/>
      <c r="Q109" s="13"/>
      <c r="R109" s="13"/>
      <c r="S109" s="54"/>
    </row>
    <row r="110" spans="4:19" x14ac:dyDescent="0.2">
      <c r="D110" s="13"/>
      <c r="E110" s="13"/>
      <c r="F110" s="13"/>
      <c r="G110" s="13"/>
      <c r="H110" s="13"/>
      <c r="I110" s="13"/>
      <c r="J110" s="13"/>
      <c r="K110" s="54"/>
      <c r="L110" s="13"/>
      <c r="M110" s="13"/>
      <c r="N110" s="13"/>
      <c r="O110" s="13"/>
      <c r="P110" s="13"/>
      <c r="Q110" s="13"/>
      <c r="R110" s="13"/>
      <c r="S110" s="54"/>
    </row>
    <row r="111" spans="4:19" x14ac:dyDescent="0.2">
      <c r="D111" s="13"/>
      <c r="E111" s="13"/>
      <c r="F111" s="13"/>
      <c r="G111" s="13"/>
      <c r="H111" s="13"/>
      <c r="I111" s="13"/>
      <c r="J111" s="13"/>
      <c r="K111" s="54"/>
      <c r="L111" s="13"/>
      <c r="M111" s="13"/>
      <c r="N111" s="13"/>
      <c r="O111" s="13"/>
      <c r="P111" s="13"/>
      <c r="Q111" s="13"/>
      <c r="R111" s="13"/>
      <c r="S111" s="54"/>
    </row>
    <row r="176" spans="1:1" x14ac:dyDescent="0.2">
      <c r="A176" s="4" t="s">
        <v>160</v>
      </c>
    </row>
  </sheetData>
  <mergeCells count="25">
    <mergeCell ref="A14:A21"/>
    <mergeCell ref="K12:K13"/>
    <mergeCell ref="B10:K10"/>
    <mergeCell ref="D11:K11"/>
    <mergeCell ref="H12:H13"/>
    <mergeCell ref="I12:I13"/>
    <mergeCell ref="J12:J13"/>
    <mergeCell ref="A43:A51"/>
    <mergeCell ref="A57:A84"/>
    <mergeCell ref="B23:S23"/>
    <mergeCell ref="A24:A32"/>
    <mergeCell ref="A86:A89"/>
    <mergeCell ref="A37:A40"/>
    <mergeCell ref="A1:S1"/>
    <mergeCell ref="A3:S3"/>
    <mergeCell ref="A5:S5"/>
    <mergeCell ref="A6:S6"/>
    <mergeCell ref="A7:S7"/>
    <mergeCell ref="A2:S2"/>
    <mergeCell ref="S12:S13"/>
    <mergeCell ref="L11:S11"/>
    <mergeCell ref="L10:S10"/>
    <mergeCell ref="P12:P13"/>
    <mergeCell ref="Q12:Q13"/>
    <mergeCell ref="R12:R13"/>
  </mergeCells>
  <printOptions horizontalCentered="1" gridLines="1" gridLinesSet="0"/>
  <pageMargins left="0.23622047244094491" right="0" top="0.59055118110236227" bottom="0.59055118110236227" header="0" footer="0"/>
  <pageSetup scale="37" pageOrder="overThenDown" orientation="landscape" r:id="rId1"/>
  <headerFooter alignWithMargins="0">
    <oddFooter>&amp;C&amp;F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AU12"/>
  <sheetViews>
    <sheetView view="pageBreakPreview" topLeftCell="C1" zoomScale="60" zoomScaleNormal="100" workbookViewId="0">
      <selection activeCell="U12" sqref="U12"/>
    </sheetView>
  </sheetViews>
  <sheetFormatPr baseColWidth="10" defaultRowHeight="12.75" x14ac:dyDescent="0.2"/>
  <cols>
    <col min="1" max="1" width="32.42578125" customWidth="1"/>
    <col min="7" max="7" width="13.42578125" customWidth="1"/>
    <col min="10" max="10" width="13" customWidth="1"/>
    <col min="11" max="11" width="15.42578125" customWidth="1"/>
    <col min="17" max="17" width="14.7109375" customWidth="1"/>
    <col min="18" max="18" width="14.42578125" customWidth="1"/>
    <col min="19" max="19" width="12.5703125" customWidth="1"/>
    <col min="20" max="20" width="14.85546875" customWidth="1"/>
    <col min="21" max="21" width="14.425781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1561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1543</v>
      </c>
      <c r="B11" s="203">
        <v>0</v>
      </c>
      <c r="C11" s="203">
        <v>0</v>
      </c>
      <c r="D11" s="203">
        <v>0</v>
      </c>
      <c r="E11" s="203">
        <v>0</v>
      </c>
      <c r="F11" s="203">
        <v>0</v>
      </c>
      <c r="G11" s="203">
        <v>1705512.3199999998</v>
      </c>
      <c r="H11" s="203">
        <v>562634.65</v>
      </c>
      <c r="I11" s="203">
        <v>866607.43</v>
      </c>
      <c r="J11" s="203">
        <v>1429242.08</v>
      </c>
      <c r="K11" s="203">
        <f>SUM(G11-J11)</f>
        <v>276270.23999999976</v>
      </c>
      <c r="L11" s="203">
        <v>589983.76</v>
      </c>
      <c r="M11" s="203">
        <v>0</v>
      </c>
      <c r="N11" s="203">
        <v>297493.73</v>
      </c>
      <c r="O11" s="203">
        <v>297493.73</v>
      </c>
      <c r="P11" s="203">
        <f>SUM(L11-O11)</f>
        <v>292490.03000000003</v>
      </c>
      <c r="Q11" s="203">
        <v>10031262.1</v>
      </c>
      <c r="R11" s="203">
        <v>2854283.06</v>
      </c>
      <c r="S11" s="203">
        <v>2496625.8400000008</v>
      </c>
      <c r="T11" s="203">
        <f>SUM(R11:S11)</f>
        <v>5350908.9000000004</v>
      </c>
      <c r="U11" s="203">
        <f>SUM(Q11-T11)</f>
        <v>4680353.1999999993</v>
      </c>
      <c r="AU11" s="223"/>
    </row>
    <row r="12" spans="1:47" ht="15" x14ac:dyDescent="0.25">
      <c r="A12" s="226" t="s">
        <v>6</v>
      </c>
      <c r="B12" s="206">
        <f t="shared" ref="B12:U12" si="0">+B11</f>
        <v>0</v>
      </c>
      <c r="C12" s="206">
        <f t="shared" si="0"/>
        <v>0</v>
      </c>
      <c r="D12" s="206">
        <f t="shared" si="0"/>
        <v>0</v>
      </c>
      <c r="E12" s="206">
        <f t="shared" si="0"/>
        <v>0</v>
      </c>
      <c r="F12" s="206">
        <f t="shared" si="0"/>
        <v>0</v>
      </c>
      <c r="G12" s="206">
        <f t="shared" si="0"/>
        <v>1705512.3199999998</v>
      </c>
      <c r="H12" s="206">
        <f t="shared" si="0"/>
        <v>562634.65</v>
      </c>
      <c r="I12" s="206">
        <f t="shared" si="0"/>
        <v>866607.43</v>
      </c>
      <c r="J12" s="206">
        <f t="shared" si="0"/>
        <v>1429242.08</v>
      </c>
      <c r="K12" s="206">
        <f t="shared" si="0"/>
        <v>276270.23999999976</v>
      </c>
      <c r="L12" s="206">
        <f t="shared" si="0"/>
        <v>589983.76</v>
      </c>
      <c r="M12" s="206">
        <f t="shared" si="0"/>
        <v>0</v>
      </c>
      <c r="N12" s="206">
        <f t="shared" si="0"/>
        <v>297493.73</v>
      </c>
      <c r="O12" s="206">
        <f t="shared" si="0"/>
        <v>297493.73</v>
      </c>
      <c r="P12" s="206">
        <f t="shared" si="0"/>
        <v>292490.03000000003</v>
      </c>
      <c r="Q12" s="206">
        <f t="shared" si="0"/>
        <v>10031262.1</v>
      </c>
      <c r="R12" s="206">
        <f t="shared" si="0"/>
        <v>2854283.06</v>
      </c>
      <c r="S12" s="206">
        <f t="shared" si="0"/>
        <v>2496625.8400000008</v>
      </c>
      <c r="T12" s="206">
        <f t="shared" si="0"/>
        <v>5350908.9000000004</v>
      </c>
      <c r="U12" s="206">
        <f t="shared" si="0"/>
        <v>4680353.1999999993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2.9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AU12"/>
  <sheetViews>
    <sheetView view="pageBreakPreview" topLeftCell="C1" zoomScale="60" zoomScaleNormal="100" workbookViewId="0">
      <selection activeCell="P12" sqref="P12"/>
    </sheetView>
  </sheetViews>
  <sheetFormatPr baseColWidth="10" defaultRowHeight="12.75" x14ac:dyDescent="0.2"/>
  <cols>
    <col min="1" max="1" width="19.28515625" customWidth="1"/>
    <col min="2" max="2" width="16.28515625" customWidth="1"/>
    <col min="3" max="3" width="15.42578125" customWidth="1"/>
    <col min="4" max="4" width="14.85546875" customWidth="1"/>
    <col min="5" max="5" width="15.140625" customWidth="1"/>
    <col min="6" max="6" width="14" customWidth="1"/>
    <col min="7" max="7" width="17" customWidth="1"/>
    <col min="8" max="8" width="14.140625" customWidth="1"/>
    <col min="10" max="10" width="13.7109375" customWidth="1"/>
    <col min="11" max="11" width="14.57031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1555</v>
      </c>
      <c r="B11" s="203">
        <v>30349488.949999999</v>
      </c>
      <c r="C11" s="203">
        <v>15794686.970000001</v>
      </c>
      <c r="D11" s="203">
        <v>7593846.3200000003</v>
      </c>
      <c r="E11" s="203">
        <v>23388533.289999999</v>
      </c>
      <c r="F11" s="203">
        <f>SUM(B11-E11)</f>
        <v>6960955.6600000001</v>
      </c>
      <c r="G11" s="203">
        <v>3148827.31</v>
      </c>
      <c r="H11" s="203">
        <v>1693604.37</v>
      </c>
      <c r="I11" s="203">
        <v>404289.53</v>
      </c>
      <c r="J11" s="203">
        <v>2097893.9</v>
      </c>
      <c r="K11" s="203">
        <f>SUM(G11-J11)</f>
        <v>1050933.4100000001</v>
      </c>
      <c r="L11" s="203">
        <v>143777.74</v>
      </c>
      <c r="M11" s="203">
        <v>56061.17</v>
      </c>
      <c r="N11" s="203">
        <v>7999.5</v>
      </c>
      <c r="O11" s="203">
        <v>64060.67</v>
      </c>
      <c r="P11" s="203">
        <f>SUM(L11-O11)</f>
        <v>79717.069999999992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ht="15" x14ac:dyDescent="0.25">
      <c r="A12" s="226" t="s">
        <v>6</v>
      </c>
      <c r="B12" s="206">
        <f t="shared" ref="B12:U12" si="0">+B11</f>
        <v>30349488.949999999</v>
      </c>
      <c r="C12" s="206">
        <f t="shared" si="0"/>
        <v>15794686.970000001</v>
      </c>
      <c r="D12" s="206">
        <f t="shared" si="0"/>
        <v>7593846.3200000003</v>
      </c>
      <c r="E12" s="206">
        <f t="shared" si="0"/>
        <v>23388533.289999999</v>
      </c>
      <c r="F12" s="206">
        <f t="shared" si="0"/>
        <v>6960955.6600000001</v>
      </c>
      <c r="G12" s="206">
        <f t="shared" si="0"/>
        <v>3148827.31</v>
      </c>
      <c r="H12" s="206">
        <f t="shared" si="0"/>
        <v>1693604.37</v>
      </c>
      <c r="I12" s="206">
        <f t="shared" si="0"/>
        <v>404289.53</v>
      </c>
      <c r="J12" s="206">
        <f t="shared" si="0"/>
        <v>2097893.9</v>
      </c>
      <c r="K12" s="206">
        <f t="shared" si="0"/>
        <v>1050933.4100000001</v>
      </c>
      <c r="L12" s="206">
        <f t="shared" si="0"/>
        <v>143777.74</v>
      </c>
      <c r="M12" s="206">
        <f t="shared" si="0"/>
        <v>56061.17</v>
      </c>
      <c r="N12" s="206">
        <f t="shared" si="0"/>
        <v>7999.5</v>
      </c>
      <c r="O12" s="206">
        <f t="shared" si="0"/>
        <v>64060.67</v>
      </c>
      <c r="P12" s="206">
        <f t="shared" si="0"/>
        <v>79717.069999999992</v>
      </c>
      <c r="Q12" s="206">
        <f t="shared" si="0"/>
        <v>0</v>
      </c>
      <c r="R12" s="206">
        <f t="shared" si="0"/>
        <v>0</v>
      </c>
      <c r="S12" s="206">
        <f t="shared" si="0"/>
        <v>0</v>
      </c>
      <c r="T12" s="206">
        <f t="shared" si="0"/>
        <v>0</v>
      </c>
      <c r="U12" s="206">
        <f t="shared" si="0"/>
        <v>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2.10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U12"/>
  <sheetViews>
    <sheetView view="pageBreakPreview" zoomScale="60" zoomScaleNormal="100" workbookViewId="0">
      <selection activeCell="A12" sqref="A12"/>
    </sheetView>
  </sheetViews>
  <sheetFormatPr baseColWidth="10" defaultRowHeight="12.75" x14ac:dyDescent="0.2"/>
  <cols>
    <col min="1" max="1" width="33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1563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1537</v>
      </c>
      <c r="B11" s="203">
        <v>0</v>
      </c>
      <c r="C11" s="203">
        <v>0</v>
      </c>
      <c r="D11" s="203">
        <v>0</v>
      </c>
      <c r="E11" s="203">
        <v>0</v>
      </c>
      <c r="F11" s="203">
        <v>0</v>
      </c>
      <c r="G11" s="203">
        <v>350251.5</v>
      </c>
      <c r="H11" s="203">
        <v>0</v>
      </c>
      <c r="I11" s="203">
        <v>168586.25</v>
      </c>
      <c r="J11" s="203">
        <v>168586.25</v>
      </c>
      <c r="K11" s="203">
        <f>SUM(G11-J11)</f>
        <v>181665.25</v>
      </c>
      <c r="L11" s="203">
        <v>0</v>
      </c>
      <c r="M11" s="203">
        <v>0</v>
      </c>
      <c r="N11" s="203">
        <v>0</v>
      </c>
      <c r="O11" s="203">
        <v>0</v>
      </c>
      <c r="P11" s="203"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ht="15" x14ac:dyDescent="0.25">
      <c r="A12" s="226" t="s">
        <v>6</v>
      </c>
      <c r="B12" s="206">
        <f t="shared" ref="B12:U12" si="0">+B11</f>
        <v>0</v>
      </c>
      <c r="C12" s="206">
        <f t="shared" si="0"/>
        <v>0</v>
      </c>
      <c r="D12" s="206">
        <f t="shared" si="0"/>
        <v>0</v>
      </c>
      <c r="E12" s="206">
        <f t="shared" si="0"/>
        <v>0</v>
      </c>
      <c r="F12" s="206">
        <f t="shared" si="0"/>
        <v>0</v>
      </c>
      <c r="G12" s="206">
        <f t="shared" si="0"/>
        <v>350251.5</v>
      </c>
      <c r="H12" s="206">
        <f t="shared" si="0"/>
        <v>0</v>
      </c>
      <c r="I12" s="206">
        <f t="shared" si="0"/>
        <v>168586.25</v>
      </c>
      <c r="J12" s="206">
        <f t="shared" si="0"/>
        <v>168586.25</v>
      </c>
      <c r="K12" s="206">
        <f t="shared" si="0"/>
        <v>181665.25</v>
      </c>
      <c r="L12" s="206">
        <f t="shared" si="0"/>
        <v>0</v>
      </c>
      <c r="M12" s="206">
        <f t="shared" si="0"/>
        <v>0</v>
      </c>
      <c r="N12" s="206">
        <f t="shared" si="0"/>
        <v>0</v>
      </c>
      <c r="O12" s="206">
        <f t="shared" si="0"/>
        <v>0</v>
      </c>
      <c r="P12" s="206">
        <f t="shared" si="0"/>
        <v>0</v>
      </c>
      <c r="Q12" s="206">
        <f t="shared" si="0"/>
        <v>0</v>
      </c>
      <c r="R12" s="206">
        <f t="shared" si="0"/>
        <v>0</v>
      </c>
      <c r="S12" s="206">
        <f t="shared" si="0"/>
        <v>0</v>
      </c>
      <c r="T12" s="206">
        <f t="shared" si="0"/>
        <v>0</v>
      </c>
      <c r="U12" s="206">
        <f t="shared" si="0"/>
        <v>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2.11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AU15"/>
  <sheetViews>
    <sheetView view="pageBreakPreview" topLeftCell="B1" zoomScale="60" zoomScaleNormal="100" workbookViewId="0">
      <selection activeCell="P11" sqref="P11:P14"/>
    </sheetView>
  </sheetViews>
  <sheetFormatPr baseColWidth="10" defaultRowHeight="12.75" x14ac:dyDescent="0.2"/>
  <cols>
    <col min="1" max="1" width="27.28515625" customWidth="1"/>
    <col min="2" max="2" width="14.28515625" customWidth="1"/>
    <col min="6" max="6" width="13.7109375" customWidth="1"/>
    <col min="7" max="7" width="14" customWidth="1"/>
    <col min="11" max="11" width="13" customWidth="1"/>
    <col min="12" max="12" width="14" customWidth="1"/>
    <col min="13" max="13" width="13.5703125" customWidth="1"/>
    <col min="15" max="15" width="13.85546875" customWidth="1"/>
    <col min="16" max="16" width="13.285156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1564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164</v>
      </c>
      <c r="B11" s="203">
        <v>0</v>
      </c>
      <c r="C11" s="203">
        <v>0</v>
      </c>
      <c r="D11" s="203">
        <v>0</v>
      </c>
      <c r="E11" s="203">
        <v>0</v>
      </c>
      <c r="F11" s="203">
        <f>SUM(B11-E11)</f>
        <v>0</v>
      </c>
      <c r="G11" s="203">
        <v>0</v>
      </c>
      <c r="H11" s="203">
        <v>0</v>
      </c>
      <c r="I11" s="203">
        <v>0</v>
      </c>
      <c r="J11" s="203">
        <v>0</v>
      </c>
      <c r="K11" s="203">
        <f>SUM(G11-J11)</f>
        <v>0</v>
      </c>
      <c r="L11" s="203">
        <v>3424232</v>
      </c>
      <c r="M11" s="203">
        <v>2343696</v>
      </c>
      <c r="N11" s="203">
        <v>798172</v>
      </c>
      <c r="O11" s="203">
        <v>3141868</v>
      </c>
      <c r="P11" s="203">
        <f>SUM(L11-O11)</f>
        <v>282364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x14ac:dyDescent="0.2">
      <c r="A12" s="225" t="s">
        <v>1537</v>
      </c>
      <c r="B12" s="203">
        <v>0</v>
      </c>
      <c r="C12" s="203">
        <v>0</v>
      </c>
      <c r="D12" s="203">
        <v>0</v>
      </c>
      <c r="E12" s="203">
        <v>0</v>
      </c>
      <c r="F12" s="203">
        <f t="shared" ref="F12:F14" si="0">SUM(B12-E12)</f>
        <v>0</v>
      </c>
      <c r="G12" s="203">
        <v>1137830.95</v>
      </c>
      <c r="H12" s="203">
        <v>288830.95</v>
      </c>
      <c r="I12" s="203">
        <v>0</v>
      </c>
      <c r="J12" s="203">
        <v>288830.95</v>
      </c>
      <c r="K12" s="203">
        <f t="shared" ref="K12:K14" si="1">SUM(G12-J12)</f>
        <v>849000</v>
      </c>
      <c r="L12" s="203">
        <v>0</v>
      </c>
      <c r="M12" s="203">
        <v>0</v>
      </c>
      <c r="N12" s="203">
        <v>0</v>
      </c>
      <c r="O12" s="203">
        <v>0</v>
      </c>
      <c r="P12" s="203">
        <f t="shared" ref="P12:P14" si="2">SUM(L12-O12)</f>
        <v>0</v>
      </c>
      <c r="Q12" s="203">
        <v>0</v>
      </c>
      <c r="R12" s="203">
        <v>0</v>
      </c>
      <c r="S12" s="203">
        <v>0</v>
      </c>
      <c r="T12" s="203">
        <v>0</v>
      </c>
      <c r="U12" s="203">
        <v>0</v>
      </c>
      <c r="AU12" s="223"/>
    </row>
    <row r="13" spans="1:47" x14ac:dyDescent="0.2">
      <c r="A13" s="225" t="s">
        <v>1555</v>
      </c>
      <c r="B13" s="203">
        <v>3317865.6</v>
      </c>
      <c r="C13" s="203">
        <v>315126.69</v>
      </c>
      <c r="D13" s="203">
        <v>0</v>
      </c>
      <c r="E13" s="203">
        <v>315126.69</v>
      </c>
      <c r="F13" s="203">
        <f t="shared" si="0"/>
        <v>3002738.91</v>
      </c>
      <c r="G13" s="203">
        <v>526500.19999999995</v>
      </c>
      <c r="H13" s="203">
        <v>8400</v>
      </c>
      <c r="I13" s="203">
        <v>0</v>
      </c>
      <c r="J13" s="203">
        <v>8400</v>
      </c>
      <c r="K13" s="203">
        <f t="shared" si="1"/>
        <v>518100.19999999995</v>
      </c>
      <c r="L13" s="203">
        <v>25000</v>
      </c>
      <c r="M13" s="203">
        <v>1134.75</v>
      </c>
      <c r="N13" s="203">
        <v>0</v>
      </c>
      <c r="O13" s="203">
        <v>1134.75</v>
      </c>
      <c r="P13" s="203">
        <f t="shared" si="2"/>
        <v>23865.25</v>
      </c>
      <c r="Q13" s="203">
        <v>0</v>
      </c>
      <c r="R13" s="203">
        <v>0</v>
      </c>
      <c r="S13" s="203">
        <v>0</v>
      </c>
      <c r="T13" s="203">
        <v>0</v>
      </c>
      <c r="U13" s="203">
        <v>0</v>
      </c>
      <c r="AU13" s="223"/>
    </row>
    <row r="14" spans="1:47" x14ac:dyDescent="0.2">
      <c r="A14" s="225" t="s">
        <v>169</v>
      </c>
      <c r="B14" s="203">
        <v>943249</v>
      </c>
      <c r="C14" s="203">
        <v>256864.53</v>
      </c>
      <c r="D14" s="203">
        <v>120228.14</v>
      </c>
      <c r="E14" s="203">
        <v>377092.67</v>
      </c>
      <c r="F14" s="203">
        <f t="shared" si="0"/>
        <v>566156.33000000007</v>
      </c>
      <c r="G14" s="203">
        <v>220033.66</v>
      </c>
      <c r="H14" s="203">
        <v>18506.27</v>
      </c>
      <c r="I14" s="203">
        <v>79887.56</v>
      </c>
      <c r="J14" s="203">
        <v>98393.83</v>
      </c>
      <c r="K14" s="203">
        <f t="shared" si="1"/>
        <v>121639.83</v>
      </c>
      <c r="L14" s="203">
        <v>16582</v>
      </c>
      <c r="M14" s="203">
        <v>6418</v>
      </c>
      <c r="N14" s="203">
        <v>5355</v>
      </c>
      <c r="O14" s="203">
        <v>11773</v>
      </c>
      <c r="P14" s="203">
        <f t="shared" si="2"/>
        <v>4809</v>
      </c>
      <c r="Q14" s="203">
        <v>0</v>
      </c>
      <c r="R14" s="203">
        <v>0</v>
      </c>
      <c r="S14" s="203">
        <v>0</v>
      </c>
      <c r="T14" s="203">
        <v>0</v>
      </c>
      <c r="U14" s="203">
        <v>0</v>
      </c>
      <c r="AU14" s="223"/>
    </row>
    <row r="15" spans="1:47" ht="15" x14ac:dyDescent="0.25">
      <c r="A15" s="226" t="s">
        <v>6</v>
      </c>
      <c r="B15" s="206">
        <f>SUM(B11:B14)</f>
        <v>4261114.5999999996</v>
      </c>
      <c r="C15" s="206">
        <f t="shared" ref="C15:U15" si="3">SUM(C11:C14)</f>
        <v>571991.22</v>
      </c>
      <c r="D15" s="206">
        <f t="shared" si="3"/>
        <v>120228.14</v>
      </c>
      <c r="E15" s="206">
        <f t="shared" si="3"/>
        <v>692219.36</v>
      </c>
      <c r="F15" s="206">
        <f t="shared" si="3"/>
        <v>3568895.24</v>
      </c>
      <c r="G15" s="206">
        <f t="shared" si="3"/>
        <v>1884364.8099999998</v>
      </c>
      <c r="H15" s="206">
        <f t="shared" si="3"/>
        <v>315737.22000000003</v>
      </c>
      <c r="I15" s="206">
        <f t="shared" si="3"/>
        <v>79887.56</v>
      </c>
      <c r="J15" s="206">
        <f t="shared" si="3"/>
        <v>395624.78</v>
      </c>
      <c r="K15" s="206">
        <f t="shared" si="3"/>
        <v>1488740.03</v>
      </c>
      <c r="L15" s="206">
        <f t="shared" si="3"/>
        <v>3465814</v>
      </c>
      <c r="M15" s="206">
        <f t="shared" si="3"/>
        <v>2351248.75</v>
      </c>
      <c r="N15" s="206">
        <f t="shared" si="3"/>
        <v>803527</v>
      </c>
      <c r="O15" s="206">
        <f t="shared" si="3"/>
        <v>3154775.75</v>
      </c>
      <c r="P15" s="206">
        <f t="shared" si="3"/>
        <v>311038.25</v>
      </c>
      <c r="Q15" s="206">
        <f t="shared" si="3"/>
        <v>0</v>
      </c>
      <c r="R15" s="206">
        <f t="shared" si="3"/>
        <v>0</v>
      </c>
      <c r="S15" s="206">
        <f t="shared" si="3"/>
        <v>0</v>
      </c>
      <c r="T15" s="206">
        <f t="shared" si="3"/>
        <v>0</v>
      </c>
      <c r="U15" s="206">
        <f t="shared" si="3"/>
        <v>0</v>
      </c>
      <c r="AU15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2.12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AU12"/>
  <sheetViews>
    <sheetView view="pageBreakPreview" zoomScale="60" zoomScaleNormal="100" workbookViewId="0">
      <selection activeCell="K11" sqref="K11"/>
    </sheetView>
  </sheetViews>
  <sheetFormatPr baseColWidth="10" defaultRowHeight="12.75" x14ac:dyDescent="0.2"/>
  <cols>
    <col min="1" max="1" width="37.285156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1565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1537</v>
      </c>
      <c r="B11" s="203">
        <v>0</v>
      </c>
      <c r="C11" s="203">
        <v>0</v>
      </c>
      <c r="D11" s="203">
        <v>0</v>
      </c>
      <c r="E11" s="203">
        <v>0</v>
      </c>
      <c r="F11" s="203">
        <v>0</v>
      </c>
      <c r="G11" s="203">
        <v>99292.46</v>
      </c>
      <c r="H11" s="203">
        <v>0</v>
      </c>
      <c r="I11" s="203">
        <v>99292.46</v>
      </c>
      <c r="J11" s="203">
        <v>99292.46</v>
      </c>
      <c r="K11" s="203">
        <f>SUM(G11-J11)</f>
        <v>0</v>
      </c>
      <c r="L11" s="203">
        <v>0</v>
      </c>
      <c r="M11" s="203">
        <v>0</v>
      </c>
      <c r="N11" s="203">
        <v>0</v>
      </c>
      <c r="O11" s="203">
        <v>0</v>
      </c>
      <c r="P11" s="203"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ht="15" x14ac:dyDescent="0.25">
      <c r="A12" s="226" t="s">
        <v>6</v>
      </c>
      <c r="B12" s="206">
        <f t="shared" ref="B12:U12" si="0">+B11</f>
        <v>0</v>
      </c>
      <c r="C12" s="206">
        <f t="shared" si="0"/>
        <v>0</v>
      </c>
      <c r="D12" s="206">
        <f t="shared" si="0"/>
        <v>0</v>
      </c>
      <c r="E12" s="206">
        <f t="shared" si="0"/>
        <v>0</v>
      </c>
      <c r="F12" s="206">
        <f t="shared" si="0"/>
        <v>0</v>
      </c>
      <c r="G12" s="206">
        <f t="shared" si="0"/>
        <v>99292.46</v>
      </c>
      <c r="H12" s="206">
        <f t="shared" si="0"/>
        <v>0</v>
      </c>
      <c r="I12" s="206">
        <f t="shared" si="0"/>
        <v>99292.46</v>
      </c>
      <c r="J12" s="206">
        <f t="shared" si="0"/>
        <v>99292.46</v>
      </c>
      <c r="K12" s="206">
        <f t="shared" si="0"/>
        <v>0</v>
      </c>
      <c r="L12" s="206">
        <f t="shared" si="0"/>
        <v>0</v>
      </c>
      <c r="M12" s="206">
        <f t="shared" si="0"/>
        <v>0</v>
      </c>
      <c r="N12" s="206">
        <f t="shared" si="0"/>
        <v>0</v>
      </c>
      <c r="O12" s="206">
        <f t="shared" si="0"/>
        <v>0</v>
      </c>
      <c r="P12" s="206">
        <f t="shared" si="0"/>
        <v>0</v>
      </c>
      <c r="Q12" s="206">
        <f t="shared" si="0"/>
        <v>0</v>
      </c>
      <c r="R12" s="206">
        <f t="shared" si="0"/>
        <v>0</v>
      </c>
      <c r="S12" s="206">
        <f t="shared" si="0"/>
        <v>0</v>
      </c>
      <c r="T12" s="206">
        <f t="shared" si="0"/>
        <v>0</v>
      </c>
      <c r="U12" s="206">
        <f t="shared" si="0"/>
        <v>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2.13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1">
    <tabColor theme="6" tint="0.39997558519241921"/>
  </sheetPr>
  <dimension ref="A1:L26"/>
  <sheetViews>
    <sheetView view="pageBreakPreview" topLeftCell="A3" zoomScaleNormal="100" zoomScaleSheetLayoutView="100" workbookViewId="0">
      <selection activeCell="A23" sqref="A23:XFD23"/>
    </sheetView>
  </sheetViews>
  <sheetFormatPr baseColWidth="10" defaultColWidth="11.42578125" defaultRowHeight="12.75" x14ac:dyDescent="0.2"/>
  <cols>
    <col min="1" max="1" width="10" style="32" customWidth="1"/>
    <col min="2" max="2" width="34.5703125" style="32" customWidth="1"/>
    <col min="3" max="3" width="17.7109375" style="32" customWidth="1"/>
    <col min="4" max="5" width="15.7109375" style="32" customWidth="1"/>
    <col min="6" max="6" width="17.42578125" style="32" customWidth="1"/>
    <col min="7" max="7" width="18.42578125" style="32" customWidth="1"/>
    <col min="8" max="8" width="17" style="32" customWidth="1"/>
    <col min="9" max="9" width="10" style="32" bestFit="1" customWidth="1"/>
    <col min="10" max="10" width="16.140625" style="32" customWidth="1"/>
    <col min="11" max="11" width="14.28515625" style="32" customWidth="1"/>
    <col min="12" max="16384" width="11.42578125" style="32"/>
  </cols>
  <sheetData>
    <row r="1" spans="1:12" ht="20.25" x14ac:dyDescent="0.3">
      <c r="A1" s="8"/>
      <c r="B1" s="36"/>
      <c r="C1" s="5"/>
      <c r="D1" s="5"/>
      <c r="E1" s="5"/>
      <c r="F1" s="5"/>
      <c r="G1" s="5"/>
      <c r="H1" s="5"/>
      <c r="I1" s="36"/>
    </row>
    <row r="2" spans="1:12" ht="21" customHeight="1" x14ac:dyDescent="0.2">
      <c r="A2" s="236" t="s">
        <v>1554</v>
      </c>
      <c r="B2" s="232"/>
      <c r="C2" s="232"/>
      <c r="D2" s="232"/>
      <c r="E2" s="232"/>
      <c r="F2" s="232"/>
      <c r="G2" s="232"/>
      <c r="H2" s="232"/>
      <c r="I2" s="232"/>
    </row>
    <row r="3" spans="1:12" ht="23.25" customHeight="1" x14ac:dyDescent="0.25">
      <c r="A3" s="243" t="s">
        <v>116</v>
      </c>
      <c r="B3" s="232"/>
      <c r="C3" s="232"/>
      <c r="D3" s="232"/>
      <c r="E3" s="232"/>
      <c r="F3" s="232"/>
      <c r="G3" s="232"/>
      <c r="H3" s="232"/>
      <c r="I3" s="232"/>
    </row>
    <row r="4" spans="1:12" ht="17.25" customHeight="1" x14ac:dyDescent="0.25">
      <c r="A4" s="243" t="s">
        <v>1584</v>
      </c>
      <c r="B4" s="232"/>
      <c r="C4" s="232"/>
      <c r="D4" s="232"/>
      <c r="E4" s="232"/>
      <c r="F4" s="232"/>
      <c r="G4" s="232"/>
      <c r="H4" s="232"/>
      <c r="I4" s="232"/>
    </row>
    <row r="5" spans="1:12" ht="18" customHeight="1" x14ac:dyDescent="0.2">
      <c r="A5" s="232" t="s">
        <v>1566</v>
      </c>
      <c r="B5" s="232"/>
      <c r="C5" s="232"/>
      <c r="D5" s="232"/>
      <c r="E5" s="232"/>
      <c r="F5" s="232"/>
      <c r="G5" s="232"/>
      <c r="H5" s="232"/>
      <c r="I5" s="232"/>
    </row>
    <row r="6" spans="1:12" ht="15" x14ac:dyDescent="0.2">
      <c r="A6" s="443" t="s">
        <v>978</v>
      </c>
      <c r="B6" s="443" t="s">
        <v>5</v>
      </c>
      <c r="C6" s="440" t="s">
        <v>1567</v>
      </c>
      <c r="D6" s="452" t="s">
        <v>97</v>
      </c>
      <c r="E6" s="453"/>
      <c r="F6" s="453"/>
      <c r="G6" s="454"/>
      <c r="H6" s="440" t="s">
        <v>114</v>
      </c>
      <c r="I6" s="443" t="s">
        <v>3</v>
      </c>
    </row>
    <row r="7" spans="1:12" ht="15" x14ac:dyDescent="0.2">
      <c r="A7" s="447"/>
      <c r="B7" s="447"/>
      <c r="C7" s="441"/>
      <c r="D7" s="443" t="s">
        <v>1568</v>
      </c>
      <c r="E7" s="443" t="s">
        <v>113</v>
      </c>
      <c r="F7" s="448" t="s">
        <v>104</v>
      </c>
      <c r="G7" s="449"/>
      <c r="H7" s="441"/>
      <c r="I7" s="447"/>
    </row>
    <row r="8" spans="1:12" ht="29.25" customHeight="1" x14ac:dyDescent="0.2">
      <c r="A8" s="444"/>
      <c r="B8" s="444"/>
      <c r="C8" s="442"/>
      <c r="D8" s="444"/>
      <c r="E8" s="444"/>
      <c r="F8" s="224" t="s">
        <v>40</v>
      </c>
      <c r="G8" s="224" t="s">
        <v>1569</v>
      </c>
      <c r="H8" s="442"/>
      <c r="I8" s="444"/>
    </row>
    <row r="9" spans="1:12" ht="30" customHeight="1" x14ac:dyDescent="0.2">
      <c r="A9" s="233">
        <v>1000</v>
      </c>
      <c r="B9" s="242" t="s">
        <v>23</v>
      </c>
      <c r="C9" s="203">
        <v>119366760.41</v>
      </c>
      <c r="D9" s="203">
        <v>0</v>
      </c>
      <c r="E9" s="203">
        <v>0</v>
      </c>
      <c r="F9" s="203">
        <v>23776355.039999999</v>
      </c>
      <c r="G9" s="203">
        <v>18007246.010000002</v>
      </c>
      <c r="H9" s="203">
        <f t="shared" ref="H9:H18" si="0">C9+D9-E9+F9-G9</f>
        <v>125135869.43999998</v>
      </c>
      <c r="I9" s="234">
        <f>H9/ H20</f>
        <v>0.67898865021635801</v>
      </c>
    </row>
    <row r="10" spans="1:12" x14ac:dyDescent="0.2">
      <c r="A10" s="233">
        <v>2000</v>
      </c>
      <c r="B10" s="242" t="s">
        <v>108</v>
      </c>
      <c r="C10" s="203">
        <v>6475226.75</v>
      </c>
      <c r="D10" s="203">
        <v>0</v>
      </c>
      <c r="E10" s="203">
        <v>0</v>
      </c>
      <c r="F10" s="203">
        <v>198447.86</v>
      </c>
      <c r="G10" s="203">
        <v>674007.22</v>
      </c>
      <c r="H10" s="203">
        <f t="shared" si="0"/>
        <v>5999667.3900000006</v>
      </c>
      <c r="I10" s="234">
        <f>H10/ H20</f>
        <v>3.255426346669095E-2</v>
      </c>
    </row>
    <row r="11" spans="1:12" ht="15.75" customHeight="1" x14ac:dyDescent="0.2">
      <c r="A11" s="233">
        <v>3000</v>
      </c>
      <c r="B11" s="242" t="s">
        <v>22</v>
      </c>
      <c r="C11" s="203">
        <v>43220371.799999997</v>
      </c>
      <c r="D11" s="203">
        <v>0</v>
      </c>
      <c r="E11" s="203">
        <v>0</v>
      </c>
      <c r="F11" s="203">
        <v>285033.90999999997</v>
      </c>
      <c r="G11" s="203">
        <v>3328126.29</v>
      </c>
      <c r="H11" s="203">
        <f t="shared" si="0"/>
        <v>40177279.419999994</v>
      </c>
      <c r="I11" s="234">
        <f>H11/ H20</f>
        <v>0.21800237489724242</v>
      </c>
    </row>
    <row r="12" spans="1:12" s="68" customFormat="1" ht="25.5" x14ac:dyDescent="0.2">
      <c r="A12" s="233">
        <v>4000</v>
      </c>
      <c r="B12" s="242" t="s">
        <v>109</v>
      </c>
      <c r="C12" s="203">
        <v>3140259.97</v>
      </c>
      <c r="D12" s="203">
        <v>0</v>
      </c>
      <c r="E12" s="203">
        <v>0</v>
      </c>
      <c r="F12" s="203">
        <v>264546.88</v>
      </c>
      <c r="G12" s="203">
        <v>1374144.95</v>
      </c>
      <c r="H12" s="203">
        <f t="shared" si="0"/>
        <v>2030661.9000000001</v>
      </c>
      <c r="I12" s="234">
        <f>H12/ H20</f>
        <v>1.101839455543072E-2</v>
      </c>
      <c r="J12" s="109"/>
      <c r="K12" s="104"/>
      <c r="L12" s="104"/>
    </row>
    <row r="13" spans="1:12" s="68" customFormat="1" ht="15" x14ac:dyDescent="0.25">
      <c r="A13" s="202" t="s">
        <v>38</v>
      </c>
      <c r="B13" s="202"/>
      <c r="C13" s="206">
        <f>+C9+C10+C11+C12</f>
        <v>172202618.92999998</v>
      </c>
      <c r="D13" s="206">
        <f>+D9+D10+D11+D12</f>
        <v>0</v>
      </c>
      <c r="E13" s="206">
        <f>+E9+E10+E11+E12</f>
        <v>0</v>
      </c>
      <c r="F13" s="206">
        <f>+F9+F10+F11+F12</f>
        <v>24524383.689999998</v>
      </c>
      <c r="G13" s="206">
        <f>+G9+G10+G11+G12</f>
        <v>23383524.469999999</v>
      </c>
      <c r="H13" s="206">
        <f t="shared" si="0"/>
        <v>173343478.14999998</v>
      </c>
      <c r="I13" s="235">
        <f>H13/ H20</f>
        <v>0.94056368313572214</v>
      </c>
      <c r="J13" s="109"/>
      <c r="K13" s="104"/>
      <c r="L13" s="104"/>
    </row>
    <row r="14" spans="1:12" s="68" customFormat="1" ht="25.5" x14ac:dyDescent="0.2">
      <c r="A14" s="233">
        <v>5000</v>
      </c>
      <c r="B14" s="242" t="s">
        <v>103</v>
      </c>
      <c r="C14" s="203">
        <v>56211.22</v>
      </c>
      <c r="D14" s="203">
        <v>0</v>
      </c>
      <c r="E14" s="203">
        <v>0</v>
      </c>
      <c r="F14" s="203">
        <v>30856</v>
      </c>
      <c r="G14" s="203">
        <v>0</v>
      </c>
      <c r="H14" s="203">
        <f t="shared" si="0"/>
        <v>87067.22</v>
      </c>
      <c r="I14" s="234">
        <f>H14/ H20</f>
        <v>4.7242772556302381E-4</v>
      </c>
      <c r="J14" s="104"/>
      <c r="K14" s="104"/>
      <c r="L14" s="104"/>
    </row>
    <row r="15" spans="1:12" s="68" customFormat="1" ht="27.75" customHeight="1" x14ac:dyDescent="0.25">
      <c r="A15" s="202" t="s">
        <v>93</v>
      </c>
      <c r="B15" s="202"/>
      <c r="C15" s="206">
        <f>+C14</f>
        <v>56211.22</v>
      </c>
      <c r="D15" s="206">
        <f t="shared" ref="D15:H15" si="1">+D14</f>
        <v>0</v>
      </c>
      <c r="E15" s="206">
        <f t="shared" si="1"/>
        <v>0</v>
      </c>
      <c r="F15" s="206">
        <f t="shared" si="1"/>
        <v>30856</v>
      </c>
      <c r="G15" s="206">
        <f t="shared" si="1"/>
        <v>0</v>
      </c>
      <c r="H15" s="206">
        <f t="shared" si="1"/>
        <v>87067.22</v>
      </c>
      <c r="I15" s="235">
        <f>H15/ H20</f>
        <v>4.7242772556302381E-4</v>
      </c>
      <c r="J15" s="104"/>
      <c r="K15" s="104"/>
      <c r="L15" s="104"/>
    </row>
    <row r="16" spans="1:12" s="68" customFormat="1" x14ac:dyDescent="0.2">
      <c r="A16" s="233">
        <v>7000</v>
      </c>
      <c r="B16" s="242" t="s">
        <v>36</v>
      </c>
      <c r="C16" s="203">
        <v>2440456.9900000002</v>
      </c>
      <c r="D16" s="203">
        <v>0</v>
      </c>
      <c r="E16" s="203">
        <v>0</v>
      </c>
      <c r="F16" s="203">
        <v>4152766.38</v>
      </c>
      <c r="G16" s="203">
        <v>5364481.5999999996</v>
      </c>
      <c r="H16" s="203">
        <f t="shared" si="0"/>
        <v>1228741.7700000005</v>
      </c>
      <c r="I16" s="234">
        <f>H16/ H20</f>
        <v>6.6671668132436569E-3</v>
      </c>
      <c r="J16" s="104"/>
    </row>
    <row r="17" spans="1:11" s="68" customFormat="1" ht="25.5" x14ac:dyDescent="0.2">
      <c r="A17" s="233">
        <v>8000</v>
      </c>
      <c r="B17" s="242" t="s">
        <v>110</v>
      </c>
      <c r="C17" s="203">
        <v>0</v>
      </c>
      <c r="D17" s="203">
        <v>0</v>
      </c>
      <c r="E17" s="203">
        <v>0</v>
      </c>
      <c r="F17" s="203">
        <v>40000</v>
      </c>
      <c r="G17" s="203">
        <v>0</v>
      </c>
      <c r="H17" s="203">
        <f t="shared" si="0"/>
        <v>40000</v>
      </c>
      <c r="I17" s="234">
        <f>H17/ H20</f>
        <v>2.1704045474888199E-4</v>
      </c>
      <c r="J17" s="104"/>
      <c r="K17" s="104"/>
    </row>
    <row r="18" spans="1:11" s="68" customFormat="1" x14ac:dyDescent="0.2">
      <c r="A18" s="233">
        <v>9000</v>
      </c>
      <c r="B18" s="242" t="s">
        <v>1004</v>
      </c>
      <c r="C18" s="203">
        <v>9598152</v>
      </c>
      <c r="D18" s="203">
        <v>0</v>
      </c>
      <c r="E18" s="203">
        <v>0</v>
      </c>
      <c r="F18" s="203">
        <v>0</v>
      </c>
      <c r="G18" s="203">
        <v>0</v>
      </c>
      <c r="H18" s="203">
        <f t="shared" si="0"/>
        <v>9598152</v>
      </c>
      <c r="I18" s="234">
        <f>H18/ H20</f>
        <v>5.2079681870722282E-2</v>
      </c>
      <c r="J18" s="104"/>
      <c r="K18" s="104"/>
    </row>
    <row r="19" spans="1:11" s="68" customFormat="1" ht="15" x14ac:dyDescent="0.25">
      <c r="A19" s="202" t="s">
        <v>8</v>
      </c>
      <c r="B19" s="202"/>
      <c r="C19" s="206">
        <f>+C16+C17+C18</f>
        <v>12038608.99</v>
      </c>
      <c r="D19" s="206">
        <f t="shared" ref="D19:H19" si="2">+D16+D17+D18</f>
        <v>0</v>
      </c>
      <c r="E19" s="206">
        <f t="shared" si="2"/>
        <v>0</v>
      </c>
      <c r="F19" s="206">
        <f t="shared" si="2"/>
        <v>4192766.38</v>
      </c>
      <c r="G19" s="206">
        <f t="shared" si="2"/>
        <v>5364481.5999999996</v>
      </c>
      <c r="H19" s="206">
        <f t="shared" si="2"/>
        <v>10866893.77</v>
      </c>
      <c r="I19" s="235">
        <f>H19/ H20</f>
        <v>5.8963889138714816E-2</v>
      </c>
    </row>
    <row r="20" spans="1:11" s="68" customFormat="1" ht="21" x14ac:dyDescent="0.35">
      <c r="A20" s="450" t="s">
        <v>6</v>
      </c>
      <c r="B20" s="451"/>
      <c r="C20" s="206">
        <f>SUM(C19+C15+C13)</f>
        <v>184297439.13999999</v>
      </c>
      <c r="D20" s="206">
        <f t="shared" ref="D20:H20" si="3">SUM(D19+D15+D13)</f>
        <v>0</v>
      </c>
      <c r="E20" s="206">
        <f t="shared" si="3"/>
        <v>0</v>
      </c>
      <c r="F20" s="206">
        <f t="shared" si="3"/>
        <v>28748006.069999997</v>
      </c>
      <c r="G20" s="206">
        <f t="shared" si="3"/>
        <v>28748006.07</v>
      </c>
      <c r="H20" s="206">
        <f t="shared" si="3"/>
        <v>184297439.13999999</v>
      </c>
      <c r="I20" s="235">
        <f>H20/ H20</f>
        <v>1</v>
      </c>
    </row>
    <row r="21" spans="1:11" s="68" customFormat="1" x14ac:dyDescent="0.2">
      <c r="A21"/>
      <c r="B21"/>
      <c r="C21"/>
      <c r="D21"/>
      <c r="E21"/>
      <c r="F21"/>
      <c r="G21"/>
      <c r="H21"/>
      <c r="I21"/>
    </row>
    <row r="22" spans="1:11" s="68" customFormat="1" x14ac:dyDescent="0.2">
      <c r="A22"/>
      <c r="B22"/>
      <c r="C22"/>
      <c r="D22"/>
      <c r="E22"/>
      <c r="F22"/>
      <c r="G22"/>
      <c r="H22"/>
      <c r="I22"/>
    </row>
    <row r="23" spans="1:11" s="92" customFormat="1" x14ac:dyDescent="0.2">
      <c r="A23" s="92" t="s">
        <v>1583</v>
      </c>
      <c r="C23" s="169"/>
      <c r="D23" s="169"/>
      <c r="E23" s="169"/>
      <c r="F23" s="169"/>
      <c r="G23" s="169"/>
      <c r="H23" s="241"/>
    </row>
    <row r="24" spans="1:11" x14ac:dyDescent="0.2">
      <c r="C24" s="111"/>
      <c r="D24" s="111"/>
      <c r="E24" s="111"/>
      <c r="F24" s="111"/>
      <c r="G24" s="111"/>
      <c r="H24" s="372"/>
    </row>
    <row r="25" spans="1:11" x14ac:dyDescent="0.2">
      <c r="C25" s="111"/>
      <c r="D25" s="111"/>
      <c r="E25" s="111"/>
      <c r="F25" s="111"/>
      <c r="G25" s="111"/>
      <c r="H25" s="111"/>
    </row>
    <row r="26" spans="1:11" x14ac:dyDescent="0.2">
      <c r="C26" s="37"/>
    </row>
  </sheetData>
  <mergeCells count="10">
    <mergeCell ref="I6:I8"/>
    <mergeCell ref="D7:D8"/>
    <mergeCell ref="E7:E8"/>
    <mergeCell ref="F7:G7"/>
    <mergeCell ref="A20:B20"/>
    <mergeCell ref="A6:A8"/>
    <mergeCell ref="B6:B8"/>
    <mergeCell ref="C6:C8"/>
    <mergeCell ref="D6:G6"/>
    <mergeCell ref="H6:H8"/>
  </mergeCells>
  <printOptions horizontalCentered="1" verticalCentered="1"/>
  <pageMargins left="0.19685039370078741" right="0" top="0" bottom="0" header="0" footer="0"/>
  <pageSetup scale="85" orientation="landscape" r:id="rId1"/>
  <headerFooter alignWithMargins="0">
    <oddHeader>&amp;R&amp;"Arial,Negrita"&amp;16ANEXO 2.4</oddHeader>
    <oddFooter>&amp;C&amp;F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2">
    <tabColor theme="6" tint="0.39997558519241921"/>
  </sheetPr>
  <dimension ref="A1:K22"/>
  <sheetViews>
    <sheetView view="pageBreakPreview" zoomScale="60" zoomScaleNormal="100" workbookViewId="0">
      <selection activeCell="H21" sqref="H21"/>
    </sheetView>
  </sheetViews>
  <sheetFormatPr baseColWidth="10" defaultColWidth="11.42578125" defaultRowHeight="12.75" x14ac:dyDescent="0.2"/>
  <cols>
    <col min="1" max="1" width="10" style="32" customWidth="1"/>
    <col min="2" max="2" width="41.42578125" style="32" customWidth="1"/>
    <col min="3" max="3" width="18.140625" style="32" customWidth="1"/>
    <col min="4" max="4" width="16.85546875" style="32" customWidth="1"/>
    <col min="5" max="5" width="14" style="32" customWidth="1"/>
    <col min="6" max="6" width="15.7109375" style="32" customWidth="1"/>
    <col min="7" max="7" width="15.85546875" style="32" customWidth="1"/>
    <col min="8" max="8" width="17.28515625" style="32" customWidth="1"/>
    <col min="9" max="9" width="11.85546875" style="32" customWidth="1"/>
    <col min="10" max="10" width="11.42578125" style="32"/>
    <col min="11" max="11" width="12.85546875" style="111" bestFit="1" customWidth="1"/>
    <col min="12" max="16384" width="11.42578125" style="32"/>
  </cols>
  <sheetData>
    <row r="1" spans="1:11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1" ht="18" x14ac:dyDescent="0.25">
      <c r="B2" s="245" t="s">
        <v>1554</v>
      </c>
      <c r="C2" s="245"/>
      <c r="D2" s="245"/>
      <c r="E2" s="245"/>
      <c r="F2" s="245"/>
      <c r="G2" s="245"/>
      <c r="H2" s="245"/>
      <c r="I2" s="245"/>
    </row>
    <row r="3" spans="1:11" s="246" customFormat="1" ht="24.75" customHeight="1" x14ac:dyDescent="0.25">
      <c r="A3" s="243" t="s">
        <v>116</v>
      </c>
      <c r="B3" s="244"/>
      <c r="C3" s="244"/>
      <c r="D3" s="244"/>
      <c r="E3" s="244"/>
      <c r="F3" s="244"/>
      <c r="G3" s="244"/>
      <c r="H3" s="244"/>
      <c r="I3" s="244"/>
      <c r="K3" s="247"/>
    </row>
    <row r="4" spans="1:11" s="246" customFormat="1" ht="18" x14ac:dyDescent="0.25">
      <c r="A4" s="436" t="s">
        <v>1572</v>
      </c>
      <c r="B4" s="436"/>
      <c r="C4" s="436"/>
      <c r="D4" s="436"/>
      <c r="E4" s="436"/>
      <c r="F4" s="436"/>
      <c r="G4" s="436"/>
      <c r="H4" s="436"/>
      <c r="I4" s="244"/>
      <c r="K4" s="247"/>
    </row>
    <row r="5" spans="1:11" ht="27" customHeight="1" x14ac:dyDescent="0.2">
      <c r="A5" s="232" t="s">
        <v>1571</v>
      </c>
      <c r="B5" s="232"/>
      <c r="C5" s="232"/>
      <c r="D5" s="232"/>
      <c r="E5" s="232"/>
      <c r="F5" s="232"/>
      <c r="G5" s="232"/>
      <c r="H5" s="232"/>
      <c r="I5" s="232"/>
    </row>
    <row r="6" spans="1:11" ht="15" x14ac:dyDescent="0.2">
      <c r="A6" s="443" t="s">
        <v>978</v>
      </c>
      <c r="B6" s="443" t="s">
        <v>5</v>
      </c>
      <c r="C6" s="440" t="s">
        <v>1567</v>
      </c>
      <c r="D6" s="452" t="s">
        <v>97</v>
      </c>
      <c r="E6" s="453"/>
      <c r="F6" s="453"/>
      <c r="G6" s="454"/>
      <c r="H6" s="440" t="s">
        <v>114</v>
      </c>
      <c r="I6" s="443" t="s">
        <v>3</v>
      </c>
    </row>
    <row r="7" spans="1:11" ht="15" x14ac:dyDescent="0.2">
      <c r="A7" s="447"/>
      <c r="B7" s="447"/>
      <c r="C7" s="441"/>
      <c r="D7" s="443" t="s">
        <v>1568</v>
      </c>
      <c r="E7" s="443" t="s">
        <v>113</v>
      </c>
      <c r="F7" s="448" t="s">
        <v>104</v>
      </c>
      <c r="G7" s="449"/>
      <c r="H7" s="441"/>
      <c r="I7" s="447"/>
    </row>
    <row r="8" spans="1:11" ht="15" x14ac:dyDescent="0.2">
      <c r="A8" s="444"/>
      <c r="B8" s="444"/>
      <c r="C8" s="442"/>
      <c r="D8" s="444"/>
      <c r="E8" s="444"/>
      <c r="F8" s="224" t="s">
        <v>40</v>
      </c>
      <c r="G8" s="224" t="s">
        <v>1569</v>
      </c>
      <c r="H8" s="442"/>
      <c r="I8" s="444"/>
    </row>
    <row r="9" spans="1:11" ht="30" customHeight="1" x14ac:dyDescent="0.2">
      <c r="A9" s="233">
        <v>1000</v>
      </c>
      <c r="B9" s="242" t="s">
        <v>23</v>
      </c>
      <c r="C9" s="203">
        <v>1834375.06</v>
      </c>
      <c r="D9" s="203">
        <v>0</v>
      </c>
      <c r="E9" s="203">
        <v>0</v>
      </c>
      <c r="F9" s="203">
        <v>5218522.05</v>
      </c>
      <c r="G9" s="203">
        <v>662047.19999999995</v>
      </c>
      <c r="H9" s="203">
        <f t="shared" ref="H9:H17" si="0">C9+D9-E9+F9-G9</f>
        <v>6390849.9099999992</v>
      </c>
      <c r="I9" s="234">
        <f>H9/ H19</f>
        <v>0.54776795622165853</v>
      </c>
    </row>
    <row r="10" spans="1:11" x14ac:dyDescent="0.2">
      <c r="A10" s="233">
        <v>2000</v>
      </c>
      <c r="B10" s="242" t="s">
        <v>108</v>
      </c>
      <c r="C10" s="203">
        <v>458398.16</v>
      </c>
      <c r="D10" s="203">
        <v>0</v>
      </c>
      <c r="E10" s="203">
        <v>0</v>
      </c>
      <c r="F10" s="203">
        <v>97440.06</v>
      </c>
      <c r="G10" s="203">
        <v>0</v>
      </c>
      <c r="H10" s="203">
        <f t="shared" si="0"/>
        <v>555838.22</v>
      </c>
      <c r="I10" s="234">
        <f>H10/ H19</f>
        <v>4.7641607931187456E-2</v>
      </c>
    </row>
    <row r="11" spans="1:11" ht="12.75" customHeight="1" x14ac:dyDescent="0.2">
      <c r="A11" s="233">
        <v>3000</v>
      </c>
      <c r="B11" s="242" t="s">
        <v>22</v>
      </c>
      <c r="C11" s="203">
        <v>4365638.0999999996</v>
      </c>
      <c r="D11" s="203">
        <v>0</v>
      </c>
      <c r="E11" s="203">
        <v>0</v>
      </c>
      <c r="F11" s="203">
        <v>3970.44</v>
      </c>
      <c r="G11" s="203">
        <v>3352400</v>
      </c>
      <c r="H11" s="203">
        <f t="shared" si="0"/>
        <v>1017208.54</v>
      </c>
      <c r="I11" s="234">
        <f>H11/ H19</f>
        <v>8.7186250788827746E-2</v>
      </c>
    </row>
    <row r="12" spans="1:11" s="68" customFormat="1" ht="25.5" x14ac:dyDescent="0.2">
      <c r="A12" s="233">
        <v>4000</v>
      </c>
      <c r="B12" s="242" t="s">
        <v>109</v>
      </c>
      <c r="C12" s="203">
        <v>1671185</v>
      </c>
      <c r="D12" s="203">
        <v>0</v>
      </c>
      <c r="E12" s="203">
        <v>0</v>
      </c>
      <c r="F12" s="203">
        <v>0</v>
      </c>
      <c r="G12" s="203">
        <v>200000</v>
      </c>
      <c r="H12" s="203">
        <f t="shared" si="0"/>
        <v>1471185</v>
      </c>
      <c r="I12" s="234">
        <f>H12/ H19</f>
        <v>0.12609715640684804</v>
      </c>
      <c r="J12" s="113"/>
      <c r="K12" s="112"/>
    </row>
    <row r="13" spans="1:11" s="68" customFormat="1" ht="15" x14ac:dyDescent="0.25">
      <c r="A13" s="202" t="s">
        <v>38</v>
      </c>
      <c r="B13" s="202"/>
      <c r="C13" s="206">
        <f>SUM(C9:C12)</f>
        <v>8329596.3200000003</v>
      </c>
      <c r="D13" s="206">
        <f t="shared" ref="D13:H13" si="1">SUM(D9:D12)</f>
        <v>0</v>
      </c>
      <c r="E13" s="206">
        <f t="shared" si="1"/>
        <v>0</v>
      </c>
      <c r="F13" s="206">
        <f t="shared" si="1"/>
        <v>5319932.55</v>
      </c>
      <c r="G13" s="206">
        <f t="shared" si="1"/>
        <v>4214447.2</v>
      </c>
      <c r="H13" s="206">
        <f t="shared" si="1"/>
        <v>9435081.6699999981</v>
      </c>
      <c r="I13" s="235">
        <f>H13/ H19</f>
        <v>0.80869297134852169</v>
      </c>
      <c r="J13" s="113"/>
      <c r="K13" s="112"/>
    </row>
    <row r="14" spans="1:11" s="68" customFormat="1" ht="25.5" x14ac:dyDescent="0.2">
      <c r="A14" s="233">
        <v>5000</v>
      </c>
      <c r="B14" s="242" t="s">
        <v>103</v>
      </c>
      <c r="C14" s="203">
        <v>175075.98</v>
      </c>
      <c r="D14" s="203">
        <v>0</v>
      </c>
      <c r="E14" s="203">
        <v>0</v>
      </c>
      <c r="F14" s="203">
        <v>40697.440000000002</v>
      </c>
      <c r="G14" s="203">
        <v>0</v>
      </c>
      <c r="H14" s="203">
        <f t="shared" si="0"/>
        <v>215773.42</v>
      </c>
      <c r="I14" s="234">
        <f>H14/ H19</f>
        <v>1.8494217036049521E-2</v>
      </c>
      <c r="J14" s="113"/>
      <c r="K14" s="112"/>
    </row>
    <row r="15" spans="1:11" s="68" customFormat="1" ht="15" x14ac:dyDescent="0.25">
      <c r="A15" s="202" t="s">
        <v>93</v>
      </c>
      <c r="B15" s="202"/>
      <c r="C15" s="206">
        <f>SUM(C14)</f>
        <v>175075.98</v>
      </c>
      <c r="D15" s="206">
        <f t="shared" ref="D15:H15" si="2">SUM(D14)</f>
        <v>0</v>
      </c>
      <c r="E15" s="206">
        <f t="shared" si="2"/>
        <v>0</v>
      </c>
      <c r="F15" s="206">
        <f t="shared" si="2"/>
        <v>40697.440000000002</v>
      </c>
      <c r="G15" s="206">
        <f t="shared" si="2"/>
        <v>0</v>
      </c>
      <c r="H15" s="206">
        <f t="shared" si="2"/>
        <v>215773.42</v>
      </c>
      <c r="I15" s="235">
        <f>H15/ H19</f>
        <v>1.8494217036049521E-2</v>
      </c>
      <c r="J15" s="113"/>
      <c r="K15" s="112"/>
    </row>
    <row r="16" spans="1:11" s="68" customFormat="1" x14ac:dyDescent="0.2">
      <c r="A16" s="233">
        <v>7000</v>
      </c>
      <c r="B16" s="242" t="s">
        <v>36</v>
      </c>
      <c r="C16" s="203">
        <v>1162402.8500000001</v>
      </c>
      <c r="D16" s="203">
        <v>0</v>
      </c>
      <c r="E16" s="203">
        <v>0</v>
      </c>
      <c r="F16" s="203">
        <v>3552400</v>
      </c>
      <c r="G16" s="203">
        <v>4698582.79</v>
      </c>
      <c r="H16" s="203">
        <f t="shared" si="0"/>
        <v>16220.05999999959</v>
      </c>
      <c r="I16" s="234">
        <f>H16/ H19</f>
        <v>1.3902421807919522E-3</v>
      </c>
      <c r="K16" s="112"/>
    </row>
    <row r="17" spans="1:11" s="68" customFormat="1" x14ac:dyDescent="0.2">
      <c r="A17" s="233">
        <v>8000</v>
      </c>
      <c r="B17" s="242" t="s">
        <v>110</v>
      </c>
      <c r="C17" s="203">
        <v>2000000</v>
      </c>
      <c r="D17" s="203">
        <v>0</v>
      </c>
      <c r="E17" s="203">
        <v>0</v>
      </c>
      <c r="F17" s="203">
        <v>0</v>
      </c>
      <c r="G17" s="203">
        <v>0</v>
      </c>
      <c r="H17" s="203">
        <f t="shared" si="0"/>
        <v>2000000</v>
      </c>
      <c r="I17" s="234">
        <f>H17/ H19</f>
        <v>0.17142256943463677</v>
      </c>
      <c r="J17" s="113"/>
      <c r="K17" s="112"/>
    </row>
    <row r="18" spans="1:11" s="68" customFormat="1" ht="15" x14ac:dyDescent="0.25">
      <c r="A18" s="202" t="s">
        <v>8</v>
      </c>
      <c r="B18" s="202"/>
      <c r="C18" s="206">
        <f>SUM(C16:C17)</f>
        <v>3162402.85</v>
      </c>
      <c r="D18" s="206">
        <f t="shared" ref="D18:H18" si="3">SUM(D16:D17)</f>
        <v>0</v>
      </c>
      <c r="E18" s="206">
        <f t="shared" si="3"/>
        <v>0</v>
      </c>
      <c r="F18" s="206">
        <f t="shared" si="3"/>
        <v>3552400</v>
      </c>
      <c r="G18" s="206">
        <f t="shared" si="3"/>
        <v>4698582.79</v>
      </c>
      <c r="H18" s="206">
        <f t="shared" si="3"/>
        <v>2016220.0599999996</v>
      </c>
      <c r="I18" s="235">
        <f>H18/ H19</f>
        <v>0.17281281161542872</v>
      </c>
      <c r="K18" s="112"/>
    </row>
    <row r="19" spans="1:11" s="68" customFormat="1" ht="21" x14ac:dyDescent="0.35">
      <c r="A19" s="450" t="s">
        <v>6</v>
      </c>
      <c r="B19" s="451"/>
      <c r="C19" s="206">
        <f>SUM(C18,C15,C13)</f>
        <v>11667075.15</v>
      </c>
      <c r="D19" s="206">
        <f t="shared" ref="D19:H19" si="4">SUM(D18,D15,D13)</f>
        <v>0</v>
      </c>
      <c r="E19" s="206">
        <f t="shared" si="4"/>
        <v>0</v>
      </c>
      <c r="F19" s="206">
        <f t="shared" si="4"/>
        <v>8913029.9900000002</v>
      </c>
      <c r="G19" s="206">
        <f t="shared" si="4"/>
        <v>8913029.9900000002</v>
      </c>
      <c r="H19" s="206">
        <f t="shared" si="4"/>
        <v>11667075.149999999</v>
      </c>
      <c r="I19" s="235">
        <f>H19/ H19</f>
        <v>1</v>
      </c>
      <c r="K19" s="112"/>
    </row>
    <row r="20" spans="1:11" s="68" customFormat="1" x14ac:dyDescent="0.2">
      <c r="A20"/>
      <c r="B20"/>
      <c r="C20"/>
      <c r="D20"/>
      <c r="E20"/>
      <c r="F20"/>
      <c r="G20"/>
      <c r="H20"/>
      <c r="I20"/>
      <c r="K20" s="112"/>
    </row>
    <row r="21" spans="1:11" s="68" customFormat="1" ht="25.5" customHeight="1" x14ac:dyDescent="0.2">
      <c r="A21"/>
      <c r="B21"/>
      <c r="C21"/>
      <c r="D21"/>
      <c r="E21"/>
      <c r="F21"/>
      <c r="G21"/>
      <c r="H21"/>
      <c r="I21"/>
      <c r="K21" s="112"/>
    </row>
    <row r="22" spans="1:11" s="239" customFormat="1" ht="27.75" customHeight="1" x14ac:dyDescent="0.25">
      <c r="A22" s="237" t="s">
        <v>1570</v>
      </c>
      <c r="B22" s="237"/>
      <c r="C22" s="237"/>
      <c r="D22" s="237"/>
      <c r="E22" s="237"/>
      <c r="F22" s="237"/>
      <c r="G22" s="237"/>
      <c r="H22" s="238">
        <v>207292.84</v>
      </c>
      <c r="I22" s="237"/>
      <c r="K22" s="240"/>
    </row>
  </sheetData>
  <mergeCells count="12">
    <mergeCell ref="A19:B19"/>
    <mergeCell ref="A4:H4"/>
    <mergeCell ref="B6:B8"/>
    <mergeCell ref="C6:C8"/>
    <mergeCell ref="D6:G6"/>
    <mergeCell ref="H6:H8"/>
    <mergeCell ref="I6:I8"/>
    <mergeCell ref="D7:D8"/>
    <mergeCell ref="E7:E8"/>
    <mergeCell ref="F7:G7"/>
    <mergeCell ref="A1:I1"/>
    <mergeCell ref="A6:A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2.5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3">
    <tabColor theme="6" tint="0.39997558519241921"/>
  </sheetPr>
  <dimension ref="A1:AI26"/>
  <sheetViews>
    <sheetView zoomScaleNormal="100" workbookViewId="0">
      <selection activeCell="C18" sqref="C18:H18"/>
    </sheetView>
  </sheetViews>
  <sheetFormatPr baseColWidth="10" defaultColWidth="11.42578125" defaultRowHeight="12.75" x14ac:dyDescent="0.2"/>
  <cols>
    <col min="1" max="1" width="15.85546875" style="32" customWidth="1"/>
    <col min="2" max="2" width="41.85546875" style="32" customWidth="1"/>
    <col min="3" max="3" width="17.7109375" style="32" customWidth="1"/>
    <col min="4" max="4" width="17.5703125" style="32" customWidth="1"/>
    <col min="5" max="5" width="17.7109375" style="32" customWidth="1"/>
    <col min="6" max="6" width="17" style="32" customWidth="1"/>
    <col min="7" max="7" width="15.7109375" style="32" customWidth="1"/>
    <col min="8" max="8" width="17.5703125" style="32" customWidth="1"/>
    <col min="9" max="9" width="10.140625" style="32" customWidth="1"/>
    <col min="10" max="10" width="11.42578125" style="32"/>
    <col min="11" max="11" width="12.85546875" style="32" bestFit="1" customWidth="1"/>
    <col min="12" max="16384" width="11.42578125" style="32"/>
  </cols>
  <sheetData>
    <row r="1" spans="1:35" ht="20.25" x14ac:dyDescent="0.3">
      <c r="A1" s="8"/>
      <c r="B1" s="5"/>
      <c r="C1" s="5"/>
      <c r="D1" s="5"/>
      <c r="E1" s="5"/>
      <c r="F1" s="36"/>
      <c r="G1" s="5"/>
      <c r="H1" s="36"/>
    </row>
    <row r="2" spans="1:35" ht="20.25" x14ac:dyDescent="0.3">
      <c r="A2" s="406" t="s">
        <v>1554</v>
      </c>
      <c r="B2" s="406"/>
      <c r="C2" s="406"/>
      <c r="D2" s="406"/>
      <c r="E2" s="406"/>
      <c r="F2" s="406"/>
      <c r="G2" s="406"/>
      <c r="H2" s="406"/>
      <c r="I2" s="406"/>
    </row>
    <row r="3" spans="1:35" s="246" customFormat="1" ht="18" x14ac:dyDescent="0.25">
      <c r="A3" s="243" t="s">
        <v>116</v>
      </c>
      <c r="B3" s="243"/>
      <c r="C3" s="248"/>
      <c r="D3" s="248"/>
      <c r="E3" s="248"/>
      <c r="F3" s="248"/>
      <c r="G3" s="248"/>
      <c r="H3" s="249"/>
    </row>
    <row r="4" spans="1:35" s="246" customFormat="1" ht="18" x14ac:dyDescent="0.25">
      <c r="A4" s="243" t="s">
        <v>476</v>
      </c>
      <c r="B4" s="248"/>
      <c r="C4" s="248"/>
      <c r="D4" s="248"/>
      <c r="E4" s="248"/>
      <c r="F4" s="248"/>
      <c r="G4" s="248"/>
      <c r="H4" s="249"/>
    </row>
    <row r="5" spans="1:35" ht="20.25" x14ac:dyDescent="0.3">
      <c r="A5" s="8"/>
      <c r="B5" s="7"/>
      <c r="C5" s="5"/>
      <c r="D5" s="5"/>
      <c r="E5" s="5"/>
      <c r="F5" s="5"/>
      <c r="G5" s="5"/>
      <c r="H5" s="36"/>
    </row>
    <row r="6" spans="1:35" ht="15.75" x14ac:dyDescent="0.25">
      <c r="C6" s="6" t="s">
        <v>1573</v>
      </c>
      <c r="E6" s="150">
        <v>70551261.480000004</v>
      </c>
      <c r="I6" s="36"/>
    </row>
    <row r="7" spans="1:35" ht="20.25" x14ac:dyDescent="0.3">
      <c r="A7" s="6"/>
      <c r="B7" s="7"/>
      <c r="C7" s="5"/>
      <c r="D7" s="5"/>
      <c r="F7" s="5"/>
      <c r="G7" s="5"/>
      <c r="H7" s="36"/>
      <c r="I7" s="36"/>
    </row>
    <row r="8" spans="1:35" customFormat="1" ht="15" x14ac:dyDescent="0.2">
      <c r="A8" s="443" t="s">
        <v>978</v>
      </c>
      <c r="B8" s="443" t="s">
        <v>5</v>
      </c>
      <c r="C8" s="440" t="s">
        <v>1567</v>
      </c>
      <c r="D8" s="452" t="s">
        <v>97</v>
      </c>
      <c r="E8" s="453"/>
      <c r="F8" s="453"/>
      <c r="G8" s="454"/>
      <c r="H8" s="440" t="s">
        <v>114</v>
      </c>
      <c r="I8" s="443" t="s">
        <v>3</v>
      </c>
      <c r="AI8" s="223"/>
    </row>
    <row r="9" spans="1:35" customFormat="1" ht="15" x14ac:dyDescent="0.2">
      <c r="A9" s="447"/>
      <c r="B9" s="447"/>
      <c r="C9" s="441"/>
      <c r="D9" s="440" t="s">
        <v>1575</v>
      </c>
      <c r="E9" s="443" t="s">
        <v>113</v>
      </c>
      <c r="F9" s="448" t="s">
        <v>104</v>
      </c>
      <c r="G9" s="449"/>
      <c r="H9" s="441"/>
      <c r="I9" s="447"/>
      <c r="AI9" s="223"/>
    </row>
    <row r="10" spans="1:35" customFormat="1" ht="27.75" customHeight="1" x14ac:dyDescent="0.2">
      <c r="A10" s="444"/>
      <c r="B10" s="444"/>
      <c r="C10" s="442"/>
      <c r="D10" s="444"/>
      <c r="E10" s="444"/>
      <c r="F10" s="224" t="s">
        <v>40</v>
      </c>
      <c r="G10" s="224" t="s">
        <v>1569</v>
      </c>
      <c r="H10" s="442"/>
      <c r="I10" s="444"/>
      <c r="AI10" s="223"/>
    </row>
    <row r="11" spans="1:35" customFormat="1" x14ac:dyDescent="0.2">
      <c r="A11" s="233">
        <v>2000</v>
      </c>
      <c r="B11" s="225" t="s">
        <v>108</v>
      </c>
      <c r="C11" s="203">
        <v>622634.65</v>
      </c>
      <c r="D11" s="203">
        <v>0</v>
      </c>
      <c r="E11" s="203">
        <v>0</v>
      </c>
      <c r="F11" s="203">
        <v>849999.66</v>
      </c>
      <c r="G11" s="203">
        <v>28461.56</v>
      </c>
      <c r="H11" s="203">
        <f t="shared" ref="H11:H22" si="0">C11+D11-E11+F11-G11</f>
        <v>1444172.75</v>
      </c>
      <c r="I11" s="234">
        <f>H11/ H22</f>
        <v>2.0469835970394333E-2</v>
      </c>
      <c r="AI11" s="223"/>
    </row>
    <row r="12" spans="1:35" customFormat="1" x14ac:dyDescent="0.2">
      <c r="A12" s="233">
        <v>3000</v>
      </c>
      <c r="B12" s="225" t="s">
        <v>22</v>
      </c>
      <c r="C12" s="203">
        <v>619983.76</v>
      </c>
      <c r="D12" s="203">
        <v>0</v>
      </c>
      <c r="E12" s="203">
        <v>0</v>
      </c>
      <c r="F12" s="203">
        <v>0</v>
      </c>
      <c r="G12" s="203">
        <v>30000</v>
      </c>
      <c r="H12" s="203">
        <f t="shared" si="0"/>
        <v>589983.76</v>
      </c>
      <c r="I12" s="234">
        <f>H12/ H22</f>
        <v>8.3624834995650616E-3</v>
      </c>
      <c r="AI12" s="223"/>
    </row>
    <row r="13" spans="1:35" customFormat="1" ht="25.5" x14ac:dyDescent="0.2">
      <c r="A13" s="233">
        <v>4000</v>
      </c>
      <c r="B13" s="242" t="s">
        <v>109</v>
      </c>
      <c r="C13" s="203">
        <v>2854283.06</v>
      </c>
      <c r="D13" s="203">
        <v>0</v>
      </c>
      <c r="E13" s="203">
        <v>0</v>
      </c>
      <c r="F13" s="203">
        <v>0</v>
      </c>
      <c r="G13" s="203">
        <v>0</v>
      </c>
      <c r="H13" s="203">
        <f t="shared" si="0"/>
        <v>2854283.06</v>
      </c>
      <c r="I13" s="234">
        <f>H13/ H22</f>
        <v>4.0456867816731211E-2</v>
      </c>
      <c r="AI13" s="223"/>
    </row>
    <row r="14" spans="1:35" customFormat="1" ht="15" x14ac:dyDescent="0.25">
      <c r="A14" s="202" t="s">
        <v>38</v>
      </c>
      <c r="B14" s="202"/>
      <c r="C14" s="206">
        <f>SUM(C11:C13)</f>
        <v>4096901.47</v>
      </c>
      <c r="D14" s="206">
        <f t="shared" ref="D14:H14" si="1">SUM(D11:D13)</f>
        <v>0</v>
      </c>
      <c r="E14" s="206">
        <f t="shared" si="1"/>
        <v>0</v>
      </c>
      <c r="F14" s="206">
        <f t="shared" si="1"/>
        <v>849999.66</v>
      </c>
      <c r="G14" s="206">
        <f t="shared" si="1"/>
        <v>58461.56</v>
      </c>
      <c r="H14" s="206">
        <f t="shared" si="1"/>
        <v>4888439.57</v>
      </c>
      <c r="I14" s="235">
        <f>H14/ H22</f>
        <v>6.9289187286690618E-2</v>
      </c>
      <c r="AI14" s="223"/>
    </row>
    <row r="15" spans="1:35" customFormat="1" x14ac:dyDescent="0.2">
      <c r="A15" s="233">
        <v>2000</v>
      </c>
      <c r="B15" s="225" t="s">
        <v>108</v>
      </c>
      <c r="C15" s="203">
        <v>0</v>
      </c>
      <c r="D15" s="203">
        <v>0</v>
      </c>
      <c r="E15" s="203">
        <v>0</v>
      </c>
      <c r="F15" s="203">
        <v>261339.57</v>
      </c>
      <c r="G15" s="203">
        <v>0</v>
      </c>
      <c r="H15" s="203">
        <f t="shared" si="0"/>
        <v>261339.57</v>
      </c>
      <c r="I15" s="234">
        <f>H15/ H22</f>
        <v>3.7042508456646812E-3</v>
      </c>
      <c r="AI15" s="223"/>
    </row>
    <row r="16" spans="1:35" customFormat="1" ht="25.5" x14ac:dyDescent="0.2">
      <c r="A16" s="233">
        <v>4000</v>
      </c>
      <c r="B16" s="242" t="s">
        <v>109</v>
      </c>
      <c r="C16" s="203">
        <v>4284730.1900000004</v>
      </c>
      <c r="D16" s="203">
        <v>0</v>
      </c>
      <c r="E16" s="203">
        <v>0</v>
      </c>
      <c r="F16" s="203">
        <v>2959620.68</v>
      </c>
      <c r="G16" s="203">
        <v>67371.83</v>
      </c>
      <c r="H16" s="203">
        <f t="shared" si="0"/>
        <v>7176979.040000001</v>
      </c>
      <c r="I16" s="234">
        <f>H16/ H22</f>
        <v>0.10172715397916088</v>
      </c>
      <c r="AI16" s="223"/>
    </row>
    <row r="17" spans="1:35" customFormat="1" x14ac:dyDescent="0.2">
      <c r="A17" s="233">
        <v>6000</v>
      </c>
      <c r="B17" s="225" t="s">
        <v>37</v>
      </c>
      <c r="C17" s="203">
        <v>33982486.710000001</v>
      </c>
      <c r="D17" s="203">
        <v>0</v>
      </c>
      <c r="E17" s="203">
        <v>0</v>
      </c>
      <c r="F17" s="203">
        <v>13373772.109999999</v>
      </c>
      <c r="G17" s="203">
        <v>308757.55</v>
      </c>
      <c r="H17" s="203">
        <f t="shared" si="0"/>
        <v>47047501.270000003</v>
      </c>
      <c r="I17" s="234">
        <f>H17/ H22</f>
        <v>0.6668555640686471</v>
      </c>
      <c r="AI17" s="223"/>
    </row>
    <row r="18" spans="1:35" customFormat="1" ht="15" x14ac:dyDescent="0.25">
      <c r="A18" s="202" t="s">
        <v>93</v>
      </c>
      <c r="B18" s="202"/>
      <c r="C18" s="206">
        <f>SUM(C15:C17)</f>
        <v>38267216.899999999</v>
      </c>
      <c r="D18" s="206">
        <f t="shared" ref="D18:H18" si="2">SUM(D15:D17)</f>
        <v>0</v>
      </c>
      <c r="E18" s="206">
        <f t="shared" si="2"/>
        <v>0</v>
      </c>
      <c r="F18" s="206">
        <f t="shared" si="2"/>
        <v>16594732.359999999</v>
      </c>
      <c r="G18" s="206">
        <f t="shared" si="2"/>
        <v>376129.38</v>
      </c>
      <c r="H18" s="206">
        <f t="shared" si="2"/>
        <v>54485819.880000003</v>
      </c>
      <c r="I18" s="235">
        <f>H18/ H22</f>
        <v>0.77228696889347259</v>
      </c>
      <c r="AI18" s="223"/>
    </row>
    <row r="19" spans="1:35" customFormat="1" x14ac:dyDescent="0.2">
      <c r="A19" s="233">
        <v>7000</v>
      </c>
      <c r="B19" s="225" t="s">
        <v>36</v>
      </c>
      <c r="C19" s="203">
        <v>18603046.780000001</v>
      </c>
      <c r="D19" s="203">
        <v>256990.33</v>
      </c>
      <c r="E19" s="203">
        <v>0</v>
      </c>
      <c r="F19" s="203">
        <v>384590.94</v>
      </c>
      <c r="G19" s="203">
        <v>17394732.02</v>
      </c>
      <c r="H19" s="203">
        <f>C19+D19-E19+F19-G19</f>
        <v>1849896.0300000012</v>
      </c>
      <c r="I19" s="234">
        <f>H19/ H22</f>
        <v>2.6220594659734232E-2</v>
      </c>
      <c r="AI19" s="223"/>
    </row>
    <row r="20" spans="1:35" customFormat="1" x14ac:dyDescent="0.2">
      <c r="A20" s="233">
        <v>8000</v>
      </c>
      <c r="B20" s="225" t="s">
        <v>110</v>
      </c>
      <c r="C20" s="203">
        <v>9327106</v>
      </c>
      <c r="D20" s="203">
        <v>0</v>
      </c>
      <c r="E20" s="203">
        <v>0</v>
      </c>
      <c r="F20" s="203">
        <v>0</v>
      </c>
      <c r="G20" s="203">
        <v>0</v>
      </c>
      <c r="H20" s="203">
        <f t="shared" si="0"/>
        <v>9327106</v>
      </c>
      <c r="I20" s="234">
        <f>H20/ H22</f>
        <v>0.13220324916010279</v>
      </c>
      <c r="AI20" s="223"/>
    </row>
    <row r="21" spans="1:35" customFormat="1" ht="15" x14ac:dyDescent="0.25">
      <c r="A21" s="202" t="s">
        <v>8</v>
      </c>
      <c r="B21" s="202"/>
      <c r="C21" s="206">
        <f>+C19+C20</f>
        <v>27930152.780000001</v>
      </c>
      <c r="D21" s="206">
        <f>+D19+D20</f>
        <v>256990.33</v>
      </c>
      <c r="E21" s="206">
        <f>+E19+E20</f>
        <v>0</v>
      </c>
      <c r="F21" s="206">
        <f>+F19+F20</f>
        <v>384590.94</v>
      </c>
      <c r="G21" s="206">
        <f>+G19+G20</f>
        <v>17394732.02</v>
      </c>
      <c r="H21" s="206">
        <f t="shared" si="0"/>
        <v>11177002.030000001</v>
      </c>
      <c r="I21" s="235">
        <f>H21/ H22</f>
        <v>0.15842384381983701</v>
      </c>
      <c r="AI21" s="223"/>
    </row>
    <row r="22" spans="1:35" customFormat="1" ht="21" x14ac:dyDescent="0.35">
      <c r="A22" s="450" t="s">
        <v>6</v>
      </c>
      <c r="B22" s="451"/>
      <c r="C22" s="206">
        <f>+C14+C18+C21</f>
        <v>70294271.150000006</v>
      </c>
      <c r="D22" s="206">
        <f>+D14+D18+D21</f>
        <v>256990.33</v>
      </c>
      <c r="E22" s="206">
        <f>+E14+E18+E21</f>
        <v>0</v>
      </c>
      <c r="F22" s="206">
        <f>+F14+F18+F21</f>
        <v>17829322.960000001</v>
      </c>
      <c r="G22" s="206">
        <f>+G14+G18+G21</f>
        <v>17829322.960000001</v>
      </c>
      <c r="H22" s="206">
        <f t="shared" si="0"/>
        <v>70551261.479999989</v>
      </c>
      <c r="I22" s="235">
        <f>H22/ H22</f>
        <v>1</v>
      </c>
      <c r="AI22" s="223"/>
    </row>
    <row r="23" spans="1:35" ht="15.75" x14ac:dyDescent="0.25">
      <c r="A23" s="10"/>
      <c r="B23" s="4"/>
      <c r="C23" s="33"/>
      <c r="D23" s="33"/>
      <c r="E23" s="89"/>
      <c r="F23" s="33"/>
      <c r="G23" s="38"/>
    </row>
    <row r="24" spans="1:35" ht="15.75" x14ac:dyDescent="0.25">
      <c r="A24" s="10" t="s">
        <v>1574</v>
      </c>
      <c r="B24" s="4"/>
      <c r="C24" s="33"/>
      <c r="D24" s="33"/>
      <c r="E24" s="33"/>
      <c r="F24" s="193"/>
      <c r="G24" s="193"/>
      <c r="H24" s="138">
        <v>256990.33</v>
      </c>
    </row>
    <row r="25" spans="1:35" ht="15.75" x14ac:dyDescent="0.25">
      <c r="A25" s="10"/>
    </row>
    <row r="26" spans="1:35" x14ac:dyDescent="0.2">
      <c r="D26" s="37"/>
    </row>
  </sheetData>
  <mergeCells count="11">
    <mergeCell ref="A22:B22"/>
    <mergeCell ref="A2:I2"/>
    <mergeCell ref="I8:I10"/>
    <mergeCell ref="A8:A10"/>
    <mergeCell ref="B8:B10"/>
    <mergeCell ref="F9:G9"/>
    <mergeCell ref="E9:E10"/>
    <mergeCell ref="D8:G8"/>
    <mergeCell ref="C8:C10"/>
    <mergeCell ref="H8:H10"/>
    <mergeCell ref="D9:D10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2.6</oddHeader>
    <oddFooter>&amp;C&amp;F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4">
    <tabColor theme="6" tint="0.39997558519241921"/>
  </sheetPr>
  <dimension ref="A1:AH20"/>
  <sheetViews>
    <sheetView view="pageBreakPreview" zoomScale="60" zoomScaleNormal="100" workbookViewId="0">
      <selection activeCell="H11" sqref="H11"/>
    </sheetView>
  </sheetViews>
  <sheetFormatPr baseColWidth="10" defaultColWidth="11.42578125" defaultRowHeight="12.75" x14ac:dyDescent="0.2"/>
  <cols>
    <col min="1" max="1" width="13.5703125" style="32" customWidth="1"/>
    <col min="2" max="2" width="29.85546875" style="32" customWidth="1"/>
    <col min="3" max="3" width="19.140625" style="32" customWidth="1"/>
    <col min="4" max="4" width="15.42578125" style="32" customWidth="1"/>
    <col min="5" max="5" width="18" style="32" customWidth="1"/>
    <col min="6" max="6" width="15.42578125" style="32" customWidth="1"/>
    <col min="7" max="7" width="16.5703125" style="32" customWidth="1"/>
    <col min="8" max="8" width="17.85546875" style="32" customWidth="1"/>
    <col min="9" max="9" width="12.28515625" style="32" customWidth="1"/>
    <col min="10" max="10" width="12.85546875" style="32" bestFit="1" customWidth="1"/>
    <col min="11" max="11" width="14.85546875" style="32" bestFit="1" customWidth="1"/>
    <col min="12" max="16384" width="11.42578125" style="32"/>
  </cols>
  <sheetData>
    <row r="1" spans="1:34" ht="20.25" x14ac:dyDescent="0.3">
      <c r="A1" s="8"/>
      <c r="B1" s="5"/>
      <c r="C1" s="5"/>
      <c r="D1" s="5"/>
      <c r="E1" s="5"/>
      <c r="F1" s="36"/>
      <c r="G1" s="5"/>
      <c r="H1" s="36"/>
    </row>
    <row r="2" spans="1:34" s="246" customFormat="1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34" ht="20.25" x14ac:dyDescent="0.3">
      <c r="A3" s="8" t="s">
        <v>116</v>
      </c>
      <c r="B3" s="8"/>
      <c r="C3" s="5"/>
      <c r="D3" s="5"/>
      <c r="E3" s="5"/>
      <c r="F3" s="5"/>
      <c r="G3" s="5"/>
      <c r="H3" s="36"/>
    </row>
    <row r="4" spans="1:34" ht="20.25" x14ac:dyDescent="0.3">
      <c r="A4" s="8" t="s">
        <v>922</v>
      </c>
      <c r="B4" s="7"/>
      <c r="C4" s="5"/>
      <c r="D4" s="5"/>
      <c r="E4" s="5"/>
      <c r="F4" s="5"/>
      <c r="G4" s="5"/>
      <c r="H4" s="36"/>
    </row>
    <row r="5" spans="1:34" ht="20.25" x14ac:dyDescent="0.3">
      <c r="A5" s="8"/>
      <c r="B5" s="7"/>
      <c r="C5" s="5"/>
      <c r="D5" s="5"/>
      <c r="E5" s="5"/>
      <c r="F5" s="5"/>
      <c r="G5" s="5"/>
      <c r="H5" s="36"/>
    </row>
    <row r="6" spans="1:34" ht="15.75" x14ac:dyDescent="0.25">
      <c r="B6" s="6" t="s">
        <v>1576</v>
      </c>
      <c r="C6" s="6"/>
      <c r="D6" s="5"/>
      <c r="E6" s="139"/>
      <c r="F6" s="174">
        <v>33642380.740000002</v>
      </c>
      <c r="I6" s="36"/>
    </row>
    <row r="7" spans="1:34" ht="20.25" x14ac:dyDescent="0.3">
      <c r="A7" s="6"/>
      <c r="B7" s="7"/>
      <c r="C7" s="5"/>
      <c r="D7" s="5"/>
      <c r="E7" s="5"/>
      <c r="F7" s="5"/>
      <c r="G7" s="5"/>
      <c r="H7" s="36"/>
      <c r="I7" s="36"/>
    </row>
    <row r="8" spans="1:34" ht="28.5" customHeight="1" x14ac:dyDescent="0.2">
      <c r="A8" s="459" t="s">
        <v>26</v>
      </c>
      <c r="B8" s="456" t="s">
        <v>5</v>
      </c>
      <c r="C8" s="464" t="s">
        <v>94</v>
      </c>
      <c r="D8" s="94" t="s">
        <v>98</v>
      </c>
      <c r="E8" s="95"/>
      <c r="F8" s="95"/>
      <c r="G8" s="96"/>
      <c r="H8" s="462" t="s">
        <v>119</v>
      </c>
      <c r="I8" s="456" t="s">
        <v>3</v>
      </c>
    </row>
    <row r="9" spans="1:34" ht="28.5" customHeight="1" x14ac:dyDescent="0.2">
      <c r="A9" s="460"/>
      <c r="B9" s="457"/>
      <c r="C9" s="464"/>
      <c r="D9" s="220" t="s">
        <v>41</v>
      </c>
      <c r="E9" s="462" t="s">
        <v>113</v>
      </c>
      <c r="F9" s="95" t="s">
        <v>104</v>
      </c>
      <c r="G9" s="97"/>
      <c r="H9" s="465"/>
      <c r="I9" s="457"/>
    </row>
    <row r="10" spans="1:34" ht="28.5" customHeight="1" x14ac:dyDescent="0.2">
      <c r="A10" s="461"/>
      <c r="B10" s="458"/>
      <c r="C10" s="464"/>
      <c r="D10" s="100" t="s">
        <v>43</v>
      </c>
      <c r="E10" s="463"/>
      <c r="F10" s="98" t="s">
        <v>40</v>
      </c>
      <c r="G10" s="99" t="s">
        <v>39</v>
      </c>
      <c r="H10" s="466"/>
      <c r="I10" s="458"/>
    </row>
    <row r="11" spans="1:34" customFormat="1" ht="21" customHeight="1" x14ac:dyDescent="0.2">
      <c r="A11" s="233">
        <v>1000</v>
      </c>
      <c r="B11" s="225" t="s">
        <v>23</v>
      </c>
      <c r="C11" s="203">
        <v>28223382.41</v>
      </c>
      <c r="D11" s="203">
        <v>0</v>
      </c>
      <c r="E11" s="203">
        <v>0</v>
      </c>
      <c r="F11" s="203">
        <v>2126106.54</v>
      </c>
      <c r="G11" s="203">
        <v>0</v>
      </c>
      <c r="H11" s="203">
        <f t="shared" ref="H11:H16" si="0">C11+D11-E11+F11-G11</f>
        <v>30349488.949999999</v>
      </c>
      <c r="I11" s="234">
        <f>H11/ H17</f>
        <v>0.90212072637044904</v>
      </c>
      <c r="AH11" s="223"/>
    </row>
    <row r="12" spans="1:34" customFormat="1" x14ac:dyDescent="0.2">
      <c r="A12" s="233">
        <v>2000</v>
      </c>
      <c r="B12" s="225" t="s">
        <v>108</v>
      </c>
      <c r="C12" s="203">
        <v>2142223.46</v>
      </c>
      <c r="D12" s="203">
        <v>0</v>
      </c>
      <c r="E12" s="203">
        <v>0.2</v>
      </c>
      <c r="F12" s="203">
        <v>1006604.05</v>
      </c>
      <c r="G12" s="203">
        <v>0</v>
      </c>
      <c r="H12" s="203">
        <f t="shared" si="0"/>
        <v>3148827.3099999996</v>
      </c>
      <c r="I12" s="234">
        <f>H12/ H17</f>
        <v>9.3597041610557555E-2</v>
      </c>
      <c r="AH12" s="223"/>
    </row>
    <row r="13" spans="1:34" customFormat="1" x14ac:dyDescent="0.2">
      <c r="A13" s="233">
        <v>3000</v>
      </c>
      <c r="B13" s="225" t="s">
        <v>22</v>
      </c>
      <c r="C13" s="203">
        <v>138777.74</v>
      </c>
      <c r="D13" s="203">
        <v>0</v>
      </c>
      <c r="E13" s="203">
        <v>0</v>
      </c>
      <c r="F13" s="203">
        <v>5000</v>
      </c>
      <c r="G13" s="203">
        <v>0</v>
      </c>
      <c r="H13" s="203">
        <f t="shared" si="0"/>
        <v>143777.74</v>
      </c>
      <c r="I13" s="234">
        <f>H13/ H17</f>
        <v>4.273708840975444E-3</v>
      </c>
      <c r="AH13" s="223"/>
    </row>
    <row r="14" spans="1:34" customFormat="1" ht="15" x14ac:dyDescent="0.25">
      <c r="A14" s="202" t="s">
        <v>38</v>
      </c>
      <c r="B14" s="202"/>
      <c r="C14" s="206">
        <f>+C11+C12+C13</f>
        <v>30504383.609999999</v>
      </c>
      <c r="D14" s="206">
        <f>+D11+D12+D13</f>
        <v>0</v>
      </c>
      <c r="E14" s="206">
        <f>+E11+E12+E13</f>
        <v>0.2</v>
      </c>
      <c r="F14" s="206">
        <f>+F11+F12+F13</f>
        <v>3137710.59</v>
      </c>
      <c r="G14" s="206">
        <f>+G11+G12+G13</f>
        <v>0</v>
      </c>
      <c r="H14" s="206">
        <f t="shared" si="0"/>
        <v>33642094</v>
      </c>
      <c r="I14" s="235">
        <f>H14/ H17</f>
        <v>0.99999147682198208</v>
      </c>
      <c r="AH14" s="223"/>
    </row>
    <row r="15" spans="1:34" customFormat="1" x14ac:dyDescent="0.2">
      <c r="A15" s="233">
        <v>7000</v>
      </c>
      <c r="B15" s="225" t="s">
        <v>36</v>
      </c>
      <c r="C15" s="203">
        <v>3137898.58</v>
      </c>
      <c r="D15" s="203">
        <v>98.75</v>
      </c>
      <c r="E15" s="203">
        <v>0</v>
      </c>
      <c r="F15" s="203">
        <v>0</v>
      </c>
      <c r="G15" s="203">
        <v>3137710.59</v>
      </c>
      <c r="H15" s="203">
        <f>C15+D15-E15+F15-G15</f>
        <v>286.74000000022352</v>
      </c>
      <c r="I15" s="234">
        <f>H15/ H17</f>
        <v>8.5231780181150039E-6</v>
      </c>
      <c r="AH15" s="223"/>
    </row>
    <row r="16" spans="1:34" customFormat="1" ht="21.75" customHeight="1" x14ac:dyDescent="0.25">
      <c r="A16" s="202" t="s">
        <v>8</v>
      </c>
      <c r="B16" s="202"/>
      <c r="C16" s="206">
        <f>+C15</f>
        <v>3137898.58</v>
      </c>
      <c r="D16" s="206">
        <f>+D15</f>
        <v>98.75</v>
      </c>
      <c r="E16" s="206">
        <f>+E15</f>
        <v>0</v>
      </c>
      <c r="F16" s="206">
        <f>+F15</f>
        <v>0</v>
      </c>
      <c r="G16" s="206">
        <f>+G15</f>
        <v>3137710.59</v>
      </c>
      <c r="H16" s="206">
        <f t="shared" si="0"/>
        <v>286.74000000022352</v>
      </c>
      <c r="I16" s="235">
        <f>H16/ H17</f>
        <v>8.5231780181150039E-6</v>
      </c>
      <c r="AH16" s="223"/>
    </row>
    <row r="17" spans="1:34" customFormat="1" ht="21" x14ac:dyDescent="0.35">
      <c r="A17" s="450" t="s">
        <v>6</v>
      </c>
      <c r="B17" s="451"/>
      <c r="C17" s="206">
        <f>+C14+C16</f>
        <v>33642282.189999998</v>
      </c>
      <c r="D17" s="206">
        <f>+D14+D16</f>
        <v>98.75</v>
      </c>
      <c r="E17" s="206">
        <f>+E14+E16</f>
        <v>0.2</v>
      </c>
      <c r="F17" s="206">
        <f>+F14+F16</f>
        <v>3137710.59</v>
      </c>
      <c r="G17" s="206">
        <f>+G14+G16</f>
        <v>3137710.59</v>
      </c>
      <c r="H17" s="206">
        <f>C17+D17-E17+F17-G17</f>
        <v>33642380.739999995</v>
      </c>
      <c r="I17" s="235">
        <f>H17/ H17</f>
        <v>1</v>
      </c>
      <c r="AH17" s="223"/>
    </row>
    <row r="19" spans="1:34" x14ac:dyDescent="0.2">
      <c r="J19" s="37"/>
    </row>
    <row r="20" spans="1:34" ht="15.75" x14ac:dyDescent="0.25">
      <c r="A20" s="10" t="s">
        <v>1574</v>
      </c>
      <c r="B20" s="4"/>
      <c r="C20" s="33"/>
      <c r="D20" s="33"/>
      <c r="E20" s="33"/>
      <c r="F20" s="193"/>
      <c r="G20" s="193"/>
      <c r="H20" s="138">
        <v>98.75</v>
      </c>
    </row>
  </sheetData>
  <mergeCells count="8">
    <mergeCell ref="A17:B17"/>
    <mergeCell ref="A2:I2"/>
    <mergeCell ref="I8:I10"/>
    <mergeCell ref="A8:A10"/>
    <mergeCell ref="B8:B10"/>
    <mergeCell ref="E9:E10"/>
    <mergeCell ref="C8:C10"/>
    <mergeCell ref="H8:H10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2.7</oddHeader>
    <oddFooter>&amp;C&amp;F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6" tint="0.39997558519241921"/>
  </sheetPr>
  <dimension ref="A1:AI18"/>
  <sheetViews>
    <sheetView view="pageBreakPreview" zoomScale="60" zoomScaleNormal="100" workbookViewId="0">
      <selection activeCell="H9" sqref="H9"/>
    </sheetView>
  </sheetViews>
  <sheetFormatPr baseColWidth="10" defaultColWidth="11.42578125" defaultRowHeight="12.75" x14ac:dyDescent="0.2"/>
  <cols>
    <col min="1" max="1" width="23" style="32" customWidth="1"/>
    <col min="2" max="2" width="37.7109375" style="32" customWidth="1"/>
    <col min="3" max="4" width="15.42578125" style="32" customWidth="1"/>
    <col min="5" max="5" width="18" style="32" customWidth="1"/>
    <col min="6" max="8" width="15.42578125" style="32" customWidth="1"/>
    <col min="9" max="9" width="10.140625" style="32" customWidth="1"/>
    <col min="10" max="10" width="11.42578125" style="32"/>
    <col min="11" max="11" width="12.85546875" style="32" bestFit="1" customWidth="1"/>
    <col min="12" max="12" width="14.85546875" style="32" bestFit="1" customWidth="1"/>
    <col min="13" max="16384" width="11.42578125" style="32"/>
  </cols>
  <sheetData>
    <row r="1" spans="1:35" ht="20.25" x14ac:dyDescent="0.3">
      <c r="A1" s="8"/>
      <c r="B1" s="5"/>
      <c r="C1" s="5"/>
      <c r="D1" s="5"/>
      <c r="E1" s="5"/>
      <c r="F1" s="36"/>
      <c r="G1" s="5"/>
      <c r="H1" s="36"/>
    </row>
    <row r="2" spans="1:35" ht="20.25" x14ac:dyDescent="0.3">
      <c r="A2" s="406" t="s">
        <v>1554</v>
      </c>
      <c r="B2" s="406"/>
      <c r="C2" s="406"/>
      <c r="D2" s="406"/>
      <c r="E2" s="406"/>
      <c r="F2" s="406"/>
      <c r="G2" s="406"/>
      <c r="H2" s="406"/>
      <c r="I2" s="406"/>
    </row>
    <row r="3" spans="1:35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35" ht="20.25" x14ac:dyDescent="0.3">
      <c r="A4" s="406" t="s">
        <v>1577</v>
      </c>
      <c r="B4" s="406"/>
      <c r="C4" s="406"/>
      <c r="D4" s="406"/>
      <c r="E4" s="406"/>
      <c r="F4" s="406"/>
      <c r="G4" s="406"/>
      <c r="H4" s="406"/>
      <c r="I4" s="406"/>
    </row>
    <row r="5" spans="1:35" ht="20.25" x14ac:dyDescent="0.3">
      <c r="A5" s="6"/>
      <c r="B5" s="7"/>
      <c r="C5" s="5"/>
      <c r="D5" s="5"/>
      <c r="E5" s="5"/>
      <c r="F5" s="5"/>
      <c r="G5" s="5"/>
      <c r="H5" s="36"/>
      <c r="I5" s="36"/>
    </row>
    <row r="6" spans="1:35" ht="28.5" customHeight="1" x14ac:dyDescent="0.2">
      <c r="A6" s="459" t="s">
        <v>26</v>
      </c>
      <c r="B6" s="456" t="s">
        <v>5</v>
      </c>
      <c r="C6" s="464" t="s">
        <v>94</v>
      </c>
      <c r="D6" s="94" t="s">
        <v>98</v>
      </c>
      <c r="E6" s="95"/>
      <c r="F6" s="95"/>
      <c r="G6" s="96"/>
      <c r="H6" s="462" t="s">
        <v>119</v>
      </c>
      <c r="I6" s="456" t="s">
        <v>3</v>
      </c>
    </row>
    <row r="7" spans="1:35" ht="28.5" customHeight="1" x14ac:dyDescent="0.2">
      <c r="A7" s="460"/>
      <c r="B7" s="457"/>
      <c r="C7" s="464"/>
      <c r="D7" s="188" t="s">
        <v>41</v>
      </c>
      <c r="E7" s="467" t="s">
        <v>113</v>
      </c>
      <c r="F7" s="95" t="s">
        <v>104</v>
      </c>
      <c r="G7" s="97"/>
      <c r="H7" s="465"/>
      <c r="I7" s="457"/>
    </row>
    <row r="8" spans="1:35" ht="28.5" customHeight="1" x14ac:dyDescent="0.2">
      <c r="A8" s="461"/>
      <c r="B8" s="458"/>
      <c r="C8" s="464"/>
      <c r="D8" s="100" t="s">
        <v>43</v>
      </c>
      <c r="E8" s="468"/>
      <c r="F8" s="189" t="s">
        <v>40</v>
      </c>
      <c r="G8" s="99" t="s">
        <v>39</v>
      </c>
      <c r="H8" s="466"/>
      <c r="I8" s="458"/>
    </row>
    <row r="9" spans="1:35" customFormat="1" x14ac:dyDescent="0.2">
      <c r="A9" s="233">
        <v>2000</v>
      </c>
      <c r="B9" s="225" t="s">
        <v>108</v>
      </c>
      <c r="C9" s="203">
        <v>0</v>
      </c>
      <c r="D9" s="203">
        <v>0</v>
      </c>
      <c r="E9" s="203">
        <v>0</v>
      </c>
      <c r="F9" s="203">
        <v>350251.89</v>
      </c>
      <c r="G9" s="203">
        <v>0.39</v>
      </c>
      <c r="H9" s="203">
        <f t="shared" ref="H9:H15" si="0">C9+D9-E9+F9-G9</f>
        <v>350251.5</v>
      </c>
      <c r="I9" s="234">
        <f>H9/ H15</f>
        <v>0.74166006039723331</v>
      </c>
      <c r="AI9" s="223"/>
    </row>
    <row r="10" spans="1:35" customFormat="1" ht="15" x14ac:dyDescent="0.25">
      <c r="A10" s="202" t="s">
        <v>38</v>
      </c>
      <c r="B10" s="202"/>
      <c r="C10" s="206">
        <f>+C9</f>
        <v>0</v>
      </c>
      <c r="D10" s="206">
        <f>+D9</f>
        <v>0</v>
      </c>
      <c r="E10" s="206">
        <f>+E9</f>
        <v>0</v>
      </c>
      <c r="F10" s="206">
        <f>+F9</f>
        <v>350251.89</v>
      </c>
      <c r="G10" s="206">
        <f>+G9</f>
        <v>0.39</v>
      </c>
      <c r="H10" s="206">
        <f t="shared" si="0"/>
        <v>350251.5</v>
      </c>
      <c r="I10" s="235">
        <f>H10/ H15</f>
        <v>0.74166006039723331</v>
      </c>
      <c r="AI10" s="223"/>
    </row>
    <row r="11" spans="1:35" customFormat="1" x14ac:dyDescent="0.2">
      <c r="A11" s="233">
        <v>6000</v>
      </c>
      <c r="B11" s="225" t="s">
        <v>37</v>
      </c>
      <c r="C11" s="203">
        <v>121375.66</v>
      </c>
      <c r="D11" s="203">
        <v>0</v>
      </c>
      <c r="E11" s="203">
        <v>0</v>
      </c>
      <c r="F11" s="203">
        <v>0</v>
      </c>
      <c r="G11" s="203">
        <v>0</v>
      </c>
      <c r="H11" s="203">
        <f t="shared" si="0"/>
        <v>121375.66</v>
      </c>
      <c r="I11" s="234">
        <f>H11/ H15</f>
        <v>0.2570138295663375</v>
      </c>
      <c r="AI11" s="223"/>
    </row>
    <row r="12" spans="1:35" customFormat="1" ht="15" x14ac:dyDescent="0.25">
      <c r="A12" s="202" t="s">
        <v>93</v>
      </c>
      <c r="B12" s="202"/>
      <c r="C12" s="206">
        <f>+C11</f>
        <v>121375.66</v>
      </c>
      <c r="D12" s="206">
        <f>+D11</f>
        <v>0</v>
      </c>
      <c r="E12" s="206">
        <f>+E11</f>
        <v>0</v>
      </c>
      <c r="F12" s="206">
        <f>+F11</f>
        <v>0</v>
      </c>
      <c r="G12" s="206">
        <f>+G11</f>
        <v>0</v>
      </c>
      <c r="H12" s="206">
        <f t="shared" si="0"/>
        <v>121375.66</v>
      </c>
      <c r="I12" s="235">
        <f>H12/ H15</f>
        <v>0.2570138295663375</v>
      </c>
      <c r="AI12" s="223"/>
    </row>
    <row r="13" spans="1:35" customFormat="1" x14ac:dyDescent="0.2">
      <c r="A13" s="233">
        <v>7000</v>
      </c>
      <c r="B13" s="225" t="s">
        <v>36</v>
      </c>
      <c r="C13" s="203">
        <v>350877.76</v>
      </c>
      <c r="D13" s="203">
        <v>0</v>
      </c>
      <c r="E13" s="203">
        <v>0</v>
      </c>
      <c r="F13" s="203">
        <v>0.39</v>
      </c>
      <c r="G13" s="203">
        <v>350251.89</v>
      </c>
      <c r="H13" s="203">
        <f t="shared" si="0"/>
        <v>626.26000000000931</v>
      </c>
      <c r="I13" s="234">
        <f>H13/ H15</f>
        <v>1.3261100364291894E-3</v>
      </c>
      <c r="AI13" s="223"/>
    </row>
    <row r="14" spans="1:35" customFormat="1" ht="15" x14ac:dyDescent="0.25">
      <c r="A14" s="202" t="s">
        <v>8</v>
      </c>
      <c r="B14" s="202"/>
      <c r="C14" s="206">
        <f>+C13</f>
        <v>350877.76</v>
      </c>
      <c r="D14" s="206">
        <f>+D13</f>
        <v>0</v>
      </c>
      <c r="E14" s="206">
        <f>+E13</f>
        <v>0</v>
      </c>
      <c r="F14" s="206">
        <f>+F13</f>
        <v>0.39</v>
      </c>
      <c r="G14" s="206">
        <f>+G13</f>
        <v>350251.89</v>
      </c>
      <c r="H14" s="206">
        <f t="shared" si="0"/>
        <v>626.26000000000931</v>
      </c>
      <c r="I14" s="235">
        <f>H14/ H15</f>
        <v>1.3261100364291894E-3</v>
      </c>
      <c r="AI14" s="223"/>
    </row>
    <row r="15" spans="1:35" customFormat="1" ht="21" x14ac:dyDescent="0.35">
      <c r="A15" s="450" t="s">
        <v>6</v>
      </c>
      <c r="B15" s="451"/>
      <c r="C15" s="206">
        <f>+C10+C12+C14</f>
        <v>472253.42000000004</v>
      </c>
      <c r="D15" s="206">
        <f>+D10+D12+D14</f>
        <v>0</v>
      </c>
      <c r="E15" s="206">
        <f>+E10+E12+E14</f>
        <v>0</v>
      </c>
      <c r="F15" s="206">
        <f>+F10+F12+F14</f>
        <v>350252.28</v>
      </c>
      <c r="G15" s="206">
        <f>+G10+G12+G14</f>
        <v>350252.28</v>
      </c>
      <c r="H15" s="206">
        <f t="shared" si="0"/>
        <v>472253.42000000004</v>
      </c>
      <c r="I15" s="235">
        <f>H15/ H15</f>
        <v>1</v>
      </c>
      <c r="AI15" s="223"/>
    </row>
    <row r="17" spans="1:11" x14ac:dyDescent="0.2">
      <c r="K17" s="37"/>
    </row>
    <row r="18" spans="1:11" ht="15.75" x14ac:dyDescent="0.25">
      <c r="A18" s="10"/>
      <c r="B18" s="4"/>
      <c r="C18" s="33"/>
      <c r="D18" s="33"/>
      <c r="E18" s="33"/>
      <c r="F18" s="193"/>
      <c r="G18" s="193"/>
      <c r="H18" s="138"/>
    </row>
  </sheetData>
  <mergeCells count="10">
    <mergeCell ref="A15:B15"/>
    <mergeCell ref="I6:I8"/>
    <mergeCell ref="E7:E8"/>
    <mergeCell ref="A2:I2"/>
    <mergeCell ref="A3:I3"/>
    <mergeCell ref="A4:I4"/>
    <mergeCell ref="A6:A8"/>
    <mergeCell ref="B6:B8"/>
    <mergeCell ref="C6:C8"/>
    <mergeCell ref="H6:H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2.8</oddHead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-0.249977111117893"/>
  </sheetPr>
  <dimension ref="A1:AU135"/>
  <sheetViews>
    <sheetView topLeftCell="F8" zoomScale="70" zoomScaleNormal="70" workbookViewId="0">
      <selection activeCell="P10" sqref="P10:S36"/>
    </sheetView>
  </sheetViews>
  <sheetFormatPr baseColWidth="10" defaultColWidth="11.42578125" defaultRowHeight="12.75" x14ac:dyDescent="0.2"/>
  <cols>
    <col min="1" max="1" width="56.140625" style="4" customWidth="1"/>
    <col min="2" max="2" width="25.7109375" style="4" customWidth="1"/>
    <col min="3" max="3" width="21" style="4" customWidth="1"/>
    <col min="4" max="5" width="22.42578125" style="4" customWidth="1"/>
    <col min="6" max="6" width="20.28515625" style="4" customWidth="1"/>
    <col min="7" max="7" width="20.7109375" style="52" customWidth="1"/>
    <col min="8" max="8" width="21.85546875" style="4" customWidth="1"/>
    <col min="9" max="9" width="22.5703125" style="4" customWidth="1"/>
    <col min="10" max="10" width="21" style="4" customWidth="1"/>
    <col min="11" max="11" width="20.85546875" style="4" customWidth="1"/>
    <col min="12" max="12" width="20" style="52" customWidth="1"/>
    <col min="13" max="13" width="22.42578125" style="4" customWidth="1"/>
    <col min="14" max="14" width="18.85546875" style="4" customWidth="1"/>
    <col min="15" max="15" width="22" style="4" customWidth="1"/>
    <col min="16" max="16" width="24" style="30" customWidth="1"/>
    <col min="17" max="17" width="12.85546875" style="30" bestFit="1" customWidth="1"/>
    <col min="18" max="18" width="16.28515625" style="4" customWidth="1"/>
    <col min="19" max="16384" width="11.42578125" style="4"/>
  </cols>
  <sheetData>
    <row r="1" spans="1:47" ht="20.25" x14ac:dyDescent="0.3">
      <c r="A1" s="412" t="str">
        <f>'ANEXO 2'!A2:S2</f>
        <v>INFORME DE AUTOEVALUACIÓN TRIMESTRAL DEL PERÍODO DEL  1 DE ENERO AL 30 DE SEPTIEMBRE DE 2017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  <c r="O1" s="412"/>
      <c r="P1" s="4"/>
      <c r="Q1" s="4"/>
    </row>
    <row r="2" spans="1:47" ht="6.75" customHeight="1" x14ac:dyDescent="0.25">
      <c r="A2" s="12"/>
      <c r="B2" s="31"/>
      <c r="C2" s="31"/>
      <c r="D2" s="31"/>
      <c r="E2" s="31"/>
      <c r="F2" s="31"/>
      <c r="G2" s="185"/>
      <c r="H2" s="31"/>
      <c r="I2" s="31"/>
      <c r="J2" s="31"/>
      <c r="K2" s="31"/>
      <c r="L2" s="185"/>
      <c r="M2" s="11"/>
      <c r="N2" s="11"/>
      <c r="O2" s="11"/>
      <c r="P2" s="4"/>
      <c r="Q2" s="4"/>
    </row>
    <row r="3" spans="1:47" ht="18" x14ac:dyDescent="0.25">
      <c r="A3" s="433" t="s">
        <v>116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  <c r="N3" s="434"/>
      <c r="O3" s="434"/>
      <c r="P3" s="4"/>
      <c r="Q3" s="4"/>
    </row>
    <row r="4" spans="1:47" ht="9" customHeight="1" x14ac:dyDescent="0.25">
      <c r="A4" s="12"/>
      <c r="B4" s="31"/>
      <c r="C4" s="31"/>
      <c r="D4" s="31"/>
      <c r="E4" s="31"/>
      <c r="F4" s="31"/>
      <c r="G4" s="185"/>
      <c r="H4" s="31"/>
      <c r="I4" s="31"/>
      <c r="J4" s="31"/>
      <c r="K4" s="31"/>
      <c r="L4" s="185"/>
      <c r="M4" s="11"/>
      <c r="N4" s="11"/>
      <c r="O4" s="11"/>
      <c r="P4" s="4"/>
      <c r="Q4" s="4"/>
    </row>
    <row r="5" spans="1:47" ht="18" x14ac:dyDescent="0.25">
      <c r="A5" s="435" t="s">
        <v>162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"/>
      <c r="Q5" s="4"/>
    </row>
    <row r="6" spans="1:47" customFormat="1" ht="15" x14ac:dyDescent="0.25">
      <c r="A6" s="198" t="s">
        <v>977</v>
      </c>
      <c r="B6" s="198"/>
      <c r="C6" s="199">
        <v>390088755.14999998</v>
      </c>
      <c r="D6" s="437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439"/>
      <c r="AU6" s="223"/>
    </row>
    <row r="7" spans="1:47" customFormat="1" ht="15" x14ac:dyDescent="0.2">
      <c r="A7" s="440" t="s">
        <v>978</v>
      </c>
      <c r="B7" s="200" t="s">
        <v>96</v>
      </c>
      <c r="C7" s="200"/>
      <c r="D7" s="200"/>
      <c r="E7" s="200"/>
      <c r="F7" s="200"/>
      <c r="G7" s="200"/>
      <c r="H7" s="200" t="s">
        <v>4</v>
      </c>
      <c r="I7" s="200"/>
      <c r="J7" s="200"/>
      <c r="K7" s="200"/>
      <c r="L7" s="200" t="s">
        <v>27</v>
      </c>
      <c r="M7" s="200"/>
      <c r="N7" s="200"/>
      <c r="O7" s="200"/>
      <c r="P7" s="264"/>
      <c r="Q7" s="264"/>
      <c r="AU7" s="223"/>
    </row>
    <row r="8" spans="1:47" customFormat="1" ht="15" x14ac:dyDescent="0.2">
      <c r="A8" s="441"/>
      <c r="B8" s="443"/>
      <c r="C8" s="200"/>
      <c r="D8" s="200">
        <v>1</v>
      </c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200">
        <v>7</v>
      </c>
      <c r="K8" s="200">
        <v>8</v>
      </c>
      <c r="L8" s="201" t="s">
        <v>979</v>
      </c>
      <c r="M8" s="201" t="s">
        <v>980</v>
      </c>
      <c r="N8" s="201" t="s">
        <v>981</v>
      </c>
      <c r="O8" s="201" t="s">
        <v>982</v>
      </c>
      <c r="P8" s="264"/>
      <c r="Q8" s="264"/>
      <c r="AU8" s="223"/>
    </row>
    <row r="9" spans="1:47" customFormat="1" ht="15" x14ac:dyDescent="0.2">
      <c r="A9" s="442"/>
      <c r="B9" s="444"/>
      <c r="C9" s="200" t="s">
        <v>117</v>
      </c>
      <c r="D9" s="200" t="s">
        <v>13</v>
      </c>
      <c r="E9" s="200" t="s">
        <v>25</v>
      </c>
      <c r="F9" s="200" t="s">
        <v>7</v>
      </c>
      <c r="G9" s="200" t="s">
        <v>11</v>
      </c>
      <c r="H9" s="200" t="s">
        <v>13</v>
      </c>
      <c r="I9" s="200" t="s">
        <v>25</v>
      </c>
      <c r="J9" s="200" t="s">
        <v>7</v>
      </c>
      <c r="K9" s="200" t="s">
        <v>11</v>
      </c>
      <c r="L9" s="200" t="s">
        <v>983</v>
      </c>
      <c r="M9" s="200" t="s">
        <v>15</v>
      </c>
      <c r="N9" s="200" t="s">
        <v>17</v>
      </c>
      <c r="O9" s="200" t="s">
        <v>16</v>
      </c>
      <c r="P9" s="264"/>
      <c r="Q9" s="264"/>
      <c r="AU9" s="223"/>
    </row>
    <row r="10" spans="1:47" customFormat="1" ht="15" x14ac:dyDescent="0.25">
      <c r="A10" s="202" t="s">
        <v>24</v>
      </c>
      <c r="B10" s="432"/>
      <c r="C10" s="418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9"/>
      <c r="AU10" s="223"/>
    </row>
    <row r="11" spans="1:47" customFormat="1" x14ac:dyDescent="0.2">
      <c r="A11" s="429" t="s">
        <v>23</v>
      </c>
      <c r="B11" s="203" t="s">
        <v>122</v>
      </c>
      <c r="C11" s="203">
        <v>28223382.41</v>
      </c>
      <c r="D11" s="203">
        <v>30349488.949999999</v>
      </c>
      <c r="E11" s="203">
        <v>30349488.949999999</v>
      </c>
      <c r="F11" s="203">
        <v>23388533.289999999</v>
      </c>
      <c r="G11" s="203">
        <v>23388533.289999999</v>
      </c>
      <c r="H11" s="203">
        <v>30349488.949999999</v>
      </c>
      <c r="I11" s="203">
        <v>30349488.949999999</v>
      </c>
      <c r="J11" s="203">
        <v>23388533.289999999</v>
      </c>
      <c r="K11" s="203">
        <v>23388533.289999999</v>
      </c>
      <c r="L11" s="203">
        <f t="shared" ref="L11:N35" si="0">H11- I11</f>
        <v>0</v>
      </c>
      <c r="M11" s="203">
        <f t="shared" si="0"/>
        <v>6960955.6600000001</v>
      </c>
      <c r="N11" s="203">
        <f t="shared" si="0"/>
        <v>0</v>
      </c>
      <c r="O11" s="203">
        <f>H11- K11</f>
        <v>6960955.6600000001</v>
      </c>
      <c r="P11" s="203">
        <v>6960955.6600000001</v>
      </c>
      <c r="Q11" s="314">
        <f>O11-P11</f>
        <v>0</v>
      </c>
      <c r="R11" s="315">
        <v>23388533.289999999</v>
      </c>
      <c r="S11" s="314">
        <f>K11-R11</f>
        <v>0</v>
      </c>
      <c r="AU11" s="223"/>
    </row>
    <row r="12" spans="1:47" customFormat="1" x14ac:dyDescent="0.2">
      <c r="A12" s="430"/>
      <c r="B12" s="203" t="s">
        <v>144</v>
      </c>
      <c r="C12" s="203">
        <v>4499690</v>
      </c>
      <c r="D12" s="203">
        <v>6383625.9100000001</v>
      </c>
      <c r="E12" s="203">
        <v>6383625.9100000001</v>
      </c>
      <c r="F12" s="203">
        <v>5195895.3600000003</v>
      </c>
      <c r="G12" s="203">
        <v>5195895.3600000003</v>
      </c>
      <c r="H12" s="203">
        <v>6383625.9100000001</v>
      </c>
      <c r="I12" s="203">
        <v>6383625.9100000001</v>
      </c>
      <c r="J12" s="203">
        <v>5195895.3600000003</v>
      </c>
      <c r="K12" s="203">
        <v>5195895.3600000003</v>
      </c>
      <c r="L12" s="203">
        <f t="shared" si="0"/>
        <v>0</v>
      </c>
      <c r="M12" s="203">
        <f t="shared" si="0"/>
        <v>1187730.5499999998</v>
      </c>
      <c r="N12" s="203">
        <f t="shared" si="0"/>
        <v>0</v>
      </c>
      <c r="O12" s="203">
        <f t="shared" ref="O12:O35" si="1">H12- K12</f>
        <v>1187730.5499999998</v>
      </c>
      <c r="P12" s="203">
        <v>1187730.5499999998</v>
      </c>
      <c r="Q12" s="314">
        <f t="shared" ref="Q12:Q35" si="2">O12-P12</f>
        <v>0</v>
      </c>
      <c r="R12" s="315">
        <v>5195895.3600000003</v>
      </c>
      <c r="S12" s="314">
        <f t="shared" ref="S12:S35" si="3">K12-R12</f>
        <v>0</v>
      </c>
      <c r="AU12" s="223"/>
    </row>
    <row r="13" spans="1:47" customFormat="1" x14ac:dyDescent="0.2">
      <c r="A13" s="430"/>
      <c r="B13" s="203" t="s">
        <v>984</v>
      </c>
      <c r="C13" s="203">
        <v>0</v>
      </c>
      <c r="D13" s="203">
        <v>7224</v>
      </c>
      <c r="E13" s="203">
        <v>7224</v>
      </c>
      <c r="F13" s="203">
        <v>0</v>
      </c>
      <c r="G13" s="203">
        <v>0</v>
      </c>
      <c r="H13" s="203">
        <v>7224</v>
      </c>
      <c r="I13" s="203">
        <v>7224</v>
      </c>
      <c r="J13" s="203">
        <v>0</v>
      </c>
      <c r="K13" s="203">
        <v>0</v>
      </c>
      <c r="L13" s="203">
        <f t="shared" si="0"/>
        <v>0</v>
      </c>
      <c r="M13" s="203">
        <f t="shared" si="0"/>
        <v>7224</v>
      </c>
      <c r="N13" s="203">
        <f t="shared" si="0"/>
        <v>0</v>
      </c>
      <c r="O13" s="203">
        <f t="shared" si="1"/>
        <v>7224</v>
      </c>
      <c r="P13" s="203">
        <v>7224</v>
      </c>
      <c r="Q13" s="314">
        <f t="shared" si="2"/>
        <v>0</v>
      </c>
      <c r="R13" s="315">
        <v>0</v>
      </c>
      <c r="S13" s="314">
        <f t="shared" si="3"/>
        <v>0</v>
      </c>
      <c r="AU13" s="223"/>
    </row>
    <row r="14" spans="1:47" customFormat="1" x14ac:dyDescent="0.2">
      <c r="A14" s="430"/>
      <c r="B14" s="203" t="s">
        <v>148</v>
      </c>
      <c r="C14" s="203">
        <v>0</v>
      </c>
      <c r="D14" s="203">
        <v>3733158.62</v>
      </c>
      <c r="E14" s="203">
        <v>3733158.62</v>
      </c>
      <c r="F14" s="203">
        <v>2882480.33</v>
      </c>
      <c r="G14" s="203">
        <v>2882480.33</v>
      </c>
      <c r="H14" s="203">
        <v>3733158.62</v>
      </c>
      <c r="I14" s="203">
        <v>3733158.62</v>
      </c>
      <c r="J14" s="203">
        <v>2882480.33</v>
      </c>
      <c r="K14" s="203">
        <v>2882480.33</v>
      </c>
      <c r="L14" s="203">
        <f t="shared" si="0"/>
        <v>0</v>
      </c>
      <c r="M14" s="203">
        <f t="shared" si="0"/>
        <v>850678.29</v>
      </c>
      <c r="N14" s="203">
        <f t="shared" si="0"/>
        <v>0</v>
      </c>
      <c r="O14" s="203">
        <f t="shared" si="1"/>
        <v>850678.29</v>
      </c>
      <c r="P14" s="203">
        <v>850678.29</v>
      </c>
      <c r="Q14" s="314">
        <f t="shared" si="2"/>
        <v>0</v>
      </c>
      <c r="R14" s="315">
        <v>2882480.33</v>
      </c>
      <c r="S14" s="314">
        <f t="shared" si="3"/>
        <v>0</v>
      </c>
      <c r="AU14" s="223"/>
    </row>
    <row r="15" spans="1:47" customFormat="1" x14ac:dyDescent="0.2">
      <c r="A15" s="431"/>
      <c r="B15" s="203" t="s">
        <v>120</v>
      </c>
      <c r="C15" s="203">
        <v>119147444.23999999</v>
      </c>
      <c r="D15" s="203">
        <v>125135869.44</v>
      </c>
      <c r="E15" s="203">
        <v>125135869.44</v>
      </c>
      <c r="F15" s="203">
        <v>80795418.640000001</v>
      </c>
      <c r="G15" s="203">
        <v>80795418.640000001</v>
      </c>
      <c r="H15" s="203">
        <v>125135869.44</v>
      </c>
      <c r="I15" s="203">
        <v>125135869.44</v>
      </c>
      <c r="J15" s="203">
        <v>80795418.640000001</v>
      </c>
      <c r="K15" s="203">
        <v>80795418.640000001</v>
      </c>
      <c r="L15" s="203">
        <f t="shared" si="0"/>
        <v>0</v>
      </c>
      <c r="M15" s="203">
        <f t="shared" si="0"/>
        <v>44340450.799999997</v>
      </c>
      <c r="N15" s="203">
        <f t="shared" si="0"/>
        <v>0</v>
      </c>
      <c r="O15" s="203">
        <f t="shared" si="1"/>
        <v>44340450.799999997</v>
      </c>
      <c r="P15" s="203">
        <v>44340450.799999997</v>
      </c>
      <c r="Q15" s="314">
        <f t="shared" si="2"/>
        <v>0</v>
      </c>
      <c r="R15" s="315">
        <v>80795418.640000001</v>
      </c>
      <c r="S15" s="314">
        <f t="shared" si="3"/>
        <v>0</v>
      </c>
      <c r="AU15" s="223"/>
    </row>
    <row r="16" spans="1:47" customFormat="1" x14ac:dyDescent="0.2">
      <c r="A16" s="429" t="s">
        <v>108</v>
      </c>
      <c r="B16" s="203" t="s">
        <v>121</v>
      </c>
      <c r="C16" s="203">
        <v>0</v>
      </c>
      <c r="D16" s="203">
        <v>1444172.75</v>
      </c>
      <c r="E16" s="203">
        <v>1433040.13</v>
      </c>
      <c r="F16" s="203">
        <v>1429242.08</v>
      </c>
      <c r="G16" s="203">
        <v>1429242.08</v>
      </c>
      <c r="H16" s="203">
        <v>1444172.75</v>
      </c>
      <c r="I16" s="203">
        <v>1433040.13</v>
      </c>
      <c r="J16" s="203">
        <v>1429242.08</v>
      </c>
      <c r="K16" s="203">
        <v>1429242.08</v>
      </c>
      <c r="L16" s="203">
        <f t="shared" si="0"/>
        <v>11132.620000000112</v>
      </c>
      <c r="M16" s="203">
        <f t="shared" si="0"/>
        <v>3798.0499999998137</v>
      </c>
      <c r="N16" s="203">
        <f t="shared" si="0"/>
        <v>0</v>
      </c>
      <c r="O16" s="203">
        <f t="shared" si="1"/>
        <v>14930.669999999925</v>
      </c>
      <c r="P16" s="203">
        <v>14930.669999999925</v>
      </c>
      <c r="Q16" s="314">
        <f t="shared" si="2"/>
        <v>0</v>
      </c>
      <c r="R16" s="315">
        <v>1429242.08</v>
      </c>
      <c r="S16" s="314">
        <f t="shared" si="3"/>
        <v>0</v>
      </c>
      <c r="AU16" s="223"/>
    </row>
    <row r="17" spans="1:47" customFormat="1" x14ac:dyDescent="0.2">
      <c r="A17" s="430"/>
      <c r="B17" s="203" t="s">
        <v>122</v>
      </c>
      <c r="C17" s="203">
        <v>2119240.9</v>
      </c>
      <c r="D17" s="203">
        <v>3148827.31</v>
      </c>
      <c r="E17" s="203">
        <v>2104350.25</v>
      </c>
      <c r="F17" s="203">
        <v>2097893.9</v>
      </c>
      <c r="G17" s="203">
        <v>2094725.9</v>
      </c>
      <c r="H17" s="203">
        <v>3148827.31</v>
      </c>
      <c r="I17" s="203">
        <v>2104350.25</v>
      </c>
      <c r="J17" s="203">
        <v>2097893.9</v>
      </c>
      <c r="K17" s="203">
        <v>2094725.9</v>
      </c>
      <c r="L17" s="203">
        <f t="shared" si="0"/>
        <v>1044477.06</v>
      </c>
      <c r="M17" s="203">
        <f t="shared" si="0"/>
        <v>6456.3500000000931</v>
      </c>
      <c r="N17" s="203">
        <f t="shared" si="0"/>
        <v>3168</v>
      </c>
      <c r="O17" s="203">
        <f t="shared" si="1"/>
        <v>1054101.4100000001</v>
      </c>
      <c r="P17" s="203">
        <v>1054101.4100000001</v>
      </c>
      <c r="Q17" s="314">
        <f t="shared" si="2"/>
        <v>0</v>
      </c>
      <c r="R17" s="315">
        <v>2094725.9</v>
      </c>
      <c r="S17" s="314">
        <f t="shared" si="3"/>
        <v>0</v>
      </c>
      <c r="AU17" s="223"/>
    </row>
    <row r="18" spans="1:47" customFormat="1" x14ac:dyDescent="0.2">
      <c r="A18" s="430"/>
      <c r="B18" s="203" t="s">
        <v>988</v>
      </c>
      <c r="C18" s="203">
        <v>0</v>
      </c>
      <c r="D18" s="203">
        <v>350251.5</v>
      </c>
      <c r="E18" s="203">
        <v>168586.25</v>
      </c>
      <c r="F18" s="203">
        <v>168586.25</v>
      </c>
      <c r="G18" s="203">
        <v>168586.25</v>
      </c>
      <c r="H18" s="203">
        <v>350251.5</v>
      </c>
      <c r="I18" s="203">
        <v>168586.25</v>
      </c>
      <c r="J18" s="203">
        <v>168586.25</v>
      </c>
      <c r="K18" s="203">
        <v>168586.25</v>
      </c>
      <c r="L18" s="203">
        <f t="shared" si="0"/>
        <v>181665.25</v>
      </c>
      <c r="M18" s="203">
        <f t="shared" si="0"/>
        <v>0</v>
      </c>
      <c r="N18" s="203">
        <f t="shared" si="0"/>
        <v>0</v>
      </c>
      <c r="O18" s="203">
        <f t="shared" si="1"/>
        <v>181665.25</v>
      </c>
      <c r="P18" s="203">
        <v>181665.25</v>
      </c>
      <c r="Q18" s="314">
        <f t="shared" si="2"/>
        <v>0</v>
      </c>
      <c r="R18" s="315">
        <v>168586.25</v>
      </c>
      <c r="S18" s="314">
        <f t="shared" si="3"/>
        <v>0</v>
      </c>
      <c r="AU18" s="223"/>
    </row>
    <row r="19" spans="1:47" customFormat="1" x14ac:dyDescent="0.2">
      <c r="A19" s="430"/>
      <c r="B19" s="203" t="s">
        <v>144</v>
      </c>
      <c r="C19" s="203">
        <v>542000</v>
      </c>
      <c r="D19" s="203">
        <v>509845.42</v>
      </c>
      <c r="E19" s="203">
        <v>322449.42</v>
      </c>
      <c r="F19" s="203">
        <v>322449.42</v>
      </c>
      <c r="G19" s="203">
        <v>322449.42</v>
      </c>
      <c r="H19" s="203">
        <v>509845.42</v>
      </c>
      <c r="I19" s="203">
        <v>322449.42</v>
      </c>
      <c r="J19" s="203">
        <v>322449.42</v>
      </c>
      <c r="K19" s="203">
        <v>322449.42</v>
      </c>
      <c r="L19" s="203">
        <f t="shared" si="0"/>
        <v>187396</v>
      </c>
      <c r="M19" s="203">
        <f t="shared" si="0"/>
        <v>0</v>
      </c>
      <c r="N19" s="203">
        <f t="shared" si="0"/>
        <v>0</v>
      </c>
      <c r="O19" s="203">
        <f t="shared" si="1"/>
        <v>187396</v>
      </c>
      <c r="P19" s="203">
        <v>187396</v>
      </c>
      <c r="Q19" s="314">
        <f t="shared" si="2"/>
        <v>0</v>
      </c>
      <c r="R19" s="315">
        <v>322449.42</v>
      </c>
      <c r="S19" s="314">
        <f t="shared" si="3"/>
        <v>0</v>
      </c>
      <c r="AU19" s="223"/>
    </row>
    <row r="20" spans="1:47" customFormat="1" x14ac:dyDescent="0.2">
      <c r="A20" s="430"/>
      <c r="B20" s="203" t="s">
        <v>984</v>
      </c>
      <c r="C20" s="203">
        <v>0</v>
      </c>
      <c r="D20" s="203">
        <v>45992.800000000003</v>
      </c>
      <c r="E20" s="203">
        <v>0</v>
      </c>
      <c r="F20" s="203">
        <v>0</v>
      </c>
      <c r="G20" s="203">
        <v>0</v>
      </c>
      <c r="H20" s="203">
        <v>45992.800000000003</v>
      </c>
      <c r="I20" s="203">
        <v>0</v>
      </c>
      <c r="J20" s="203">
        <v>0</v>
      </c>
      <c r="K20" s="203">
        <v>0</v>
      </c>
      <c r="L20" s="203">
        <f t="shared" si="0"/>
        <v>45992.800000000003</v>
      </c>
      <c r="M20" s="203">
        <f t="shared" si="0"/>
        <v>0</v>
      </c>
      <c r="N20" s="203">
        <f t="shared" si="0"/>
        <v>0</v>
      </c>
      <c r="O20" s="203">
        <f t="shared" si="1"/>
        <v>45992.800000000003</v>
      </c>
      <c r="P20" s="203">
        <v>45992.800000000003</v>
      </c>
      <c r="Q20" s="314">
        <f t="shared" si="2"/>
        <v>0</v>
      </c>
      <c r="R20" s="315">
        <v>0</v>
      </c>
      <c r="S20" s="314">
        <f t="shared" si="3"/>
        <v>0</v>
      </c>
      <c r="AU20" s="223"/>
    </row>
    <row r="21" spans="1:47" customFormat="1" x14ac:dyDescent="0.2">
      <c r="A21" s="430"/>
      <c r="B21" s="203" t="s">
        <v>148</v>
      </c>
      <c r="C21" s="203">
        <v>0</v>
      </c>
      <c r="D21" s="203">
        <v>564270.4</v>
      </c>
      <c r="E21" s="203">
        <v>564270.4</v>
      </c>
      <c r="F21" s="203">
        <v>564270.4</v>
      </c>
      <c r="G21" s="203">
        <v>564270.4</v>
      </c>
      <c r="H21" s="203">
        <v>564270.4</v>
      </c>
      <c r="I21" s="203">
        <v>564270.4</v>
      </c>
      <c r="J21" s="203">
        <v>564270.4</v>
      </c>
      <c r="K21" s="203">
        <v>564270.4</v>
      </c>
      <c r="L21" s="203">
        <f t="shared" si="0"/>
        <v>0</v>
      </c>
      <c r="M21" s="203">
        <f t="shared" si="0"/>
        <v>0</v>
      </c>
      <c r="N21" s="203">
        <f t="shared" si="0"/>
        <v>0</v>
      </c>
      <c r="O21" s="203">
        <f t="shared" si="1"/>
        <v>0</v>
      </c>
      <c r="P21" s="203">
        <v>0</v>
      </c>
      <c r="Q21" s="314">
        <f t="shared" si="2"/>
        <v>0</v>
      </c>
      <c r="R21" s="315">
        <v>564270.4</v>
      </c>
      <c r="S21" s="314">
        <f t="shared" si="3"/>
        <v>0</v>
      </c>
      <c r="AU21" s="223"/>
    </row>
    <row r="22" spans="1:47" customFormat="1" x14ac:dyDescent="0.2">
      <c r="A22" s="430"/>
      <c r="B22" s="203" t="s">
        <v>120</v>
      </c>
      <c r="C22" s="203">
        <v>8944865.4000000004</v>
      </c>
      <c r="D22" s="203">
        <v>5994505.3899999997</v>
      </c>
      <c r="E22" s="203">
        <v>3390471.64</v>
      </c>
      <c r="F22" s="203">
        <v>3385490.84</v>
      </c>
      <c r="G22" s="203">
        <v>3384626.84</v>
      </c>
      <c r="H22" s="203">
        <v>5994505.3899999997</v>
      </c>
      <c r="I22" s="203">
        <v>3390471.64</v>
      </c>
      <c r="J22" s="203">
        <v>3384626.84</v>
      </c>
      <c r="K22" s="203">
        <v>3384626.84</v>
      </c>
      <c r="L22" s="203">
        <f t="shared" si="0"/>
        <v>2604033.7499999995</v>
      </c>
      <c r="M22" s="203">
        <f t="shared" si="0"/>
        <v>5844.8000000002794</v>
      </c>
      <c r="N22" s="203">
        <f t="shared" si="0"/>
        <v>0</v>
      </c>
      <c r="O22" s="203">
        <f t="shared" si="1"/>
        <v>2609878.5499999998</v>
      </c>
      <c r="P22" s="203">
        <v>2609878.5499999998</v>
      </c>
      <c r="Q22" s="314">
        <f t="shared" si="2"/>
        <v>0</v>
      </c>
      <c r="R22" s="315">
        <v>3384626.84</v>
      </c>
      <c r="S22" s="314">
        <f t="shared" si="3"/>
        <v>0</v>
      </c>
      <c r="AU22" s="223"/>
    </row>
    <row r="23" spans="1:47" customFormat="1" x14ac:dyDescent="0.2">
      <c r="A23" s="431"/>
      <c r="B23" s="203" t="s">
        <v>987</v>
      </c>
      <c r="C23" s="203">
        <v>0</v>
      </c>
      <c r="D23" s="203">
        <v>5162</v>
      </c>
      <c r="E23" s="203">
        <v>5162</v>
      </c>
      <c r="F23" s="203">
        <v>5162</v>
      </c>
      <c r="G23" s="203">
        <v>5162</v>
      </c>
      <c r="H23" s="203">
        <v>5162</v>
      </c>
      <c r="I23" s="203">
        <v>5162</v>
      </c>
      <c r="J23" s="203">
        <v>5162</v>
      </c>
      <c r="K23" s="203">
        <v>5162</v>
      </c>
      <c r="L23" s="203">
        <f t="shared" si="0"/>
        <v>0</v>
      </c>
      <c r="M23" s="203">
        <f t="shared" si="0"/>
        <v>0</v>
      </c>
      <c r="N23" s="203">
        <f t="shared" si="0"/>
        <v>0</v>
      </c>
      <c r="O23" s="203">
        <f t="shared" si="1"/>
        <v>0</v>
      </c>
      <c r="P23" s="203">
        <v>0</v>
      </c>
      <c r="Q23" s="314">
        <f t="shared" si="2"/>
        <v>0</v>
      </c>
      <c r="R23" s="315">
        <v>5162</v>
      </c>
      <c r="S23" s="314">
        <f t="shared" si="3"/>
        <v>0</v>
      </c>
      <c r="AU23" s="223"/>
    </row>
    <row r="24" spans="1:47" customFormat="1" x14ac:dyDescent="0.2">
      <c r="A24" s="429" t="s">
        <v>22</v>
      </c>
      <c r="B24" s="203" t="s">
        <v>121</v>
      </c>
      <c r="C24" s="203">
        <v>0</v>
      </c>
      <c r="D24" s="203">
        <v>589983.76</v>
      </c>
      <c r="E24" s="203">
        <v>587485.61</v>
      </c>
      <c r="F24" s="203">
        <v>297493.73</v>
      </c>
      <c r="G24" s="203">
        <v>297493.73</v>
      </c>
      <c r="H24" s="203">
        <v>589983.76</v>
      </c>
      <c r="I24" s="203">
        <v>587485.61</v>
      </c>
      <c r="J24" s="203">
        <v>297493.73</v>
      </c>
      <c r="K24" s="203">
        <v>297493.73</v>
      </c>
      <c r="L24" s="203">
        <f t="shared" si="0"/>
        <v>2498.1500000000233</v>
      </c>
      <c r="M24" s="203">
        <f t="shared" si="0"/>
        <v>289991.88</v>
      </c>
      <c r="N24" s="203">
        <f t="shared" si="0"/>
        <v>0</v>
      </c>
      <c r="O24" s="203">
        <f t="shared" si="1"/>
        <v>292490.03000000003</v>
      </c>
      <c r="P24" s="203">
        <v>292490.03000000003</v>
      </c>
      <c r="Q24" s="314">
        <f t="shared" si="2"/>
        <v>0</v>
      </c>
      <c r="R24" s="315">
        <v>297493.73</v>
      </c>
      <c r="S24" s="314">
        <f t="shared" si="3"/>
        <v>0</v>
      </c>
      <c r="AU24" s="223"/>
    </row>
    <row r="25" spans="1:47" customFormat="1" x14ac:dyDescent="0.2">
      <c r="A25" s="430"/>
      <c r="B25" s="203" t="s">
        <v>122</v>
      </c>
      <c r="C25" s="203">
        <v>161760.1</v>
      </c>
      <c r="D25" s="203">
        <v>143777.74</v>
      </c>
      <c r="E25" s="203">
        <v>64060.67</v>
      </c>
      <c r="F25" s="203">
        <v>64060.67</v>
      </c>
      <c r="G25" s="203">
        <v>64060.67</v>
      </c>
      <c r="H25" s="203">
        <v>143777.74</v>
      </c>
      <c r="I25" s="203">
        <v>64060.67</v>
      </c>
      <c r="J25" s="203">
        <v>64060.67</v>
      </c>
      <c r="K25" s="203">
        <v>64060.67</v>
      </c>
      <c r="L25" s="203">
        <f t="shared" si="0"/>
        <v>79717.069999999992</v>
      </c>
      <c r="M25" s="203">
        <f t="shared" si="0"/>
        <v>0</v>
      </c>
      <c r="N25" s="203">
        <f t="shared" si="0"/>
        <v>0</v>
      </c>
      <c r="O25" s="203">
        <f t="shared" si="1"/>
        <v>79717.069999999992</v>
      </c>
      <c r="P25" s="203">
        <v>79717.069999999992</v>
      </c>
      <c r="Q25" s="314">
        <f t="shared" si="2"/>
        <v>0</v>
      </c>
      <c r="R25" s="315">
        <v>64060.67</v>
      </c>
      <c r="S25" s="314">
        <f t="shared" si="3"/>
        <v>0</v>
      </c>
      <c r="AU25" s="223"/>
    </row>
    <row r="26" spans="1:47" customFormat="1" x14ac:dyDescent="0.2">
      <c r="A26" s="430"/>
      <c r="B26" s="203" t="s">
        <v>144</v>
      </c>
      <c r="C26" s="203">
        <v>770000</v>
      </c>
      <c r="D26" s="203">
        <v>1011640.54</v>
      </c>
      <c r="E26" s="203">
        <v>460282.54</v>
      </c>
      <c r="F26" s="203">
        <v>460282.54</v>
      </c>
      <c r="G26" s="203">
        <v>460282.54</v>
      </c>
      <c r="H26" s="203">
        <v>1011640.54</v>
      </c>
      <c r="I26" s="203">
        <v>460282.54</v>
      </c>
      <c r="J26" s="203">
        <v>460282.54</v>
      </c>
      <c r="K26" s="203">
        <v>460282.54</v>
      </c>
      <c r="L26" s="203">
        <f t="shared" si="0"/>
        <v>551358</v>
      </c>
      <c r="M26" s="203">
        <f t="shared" si="0"/>
        <v>0</v>
      </c>
      <c r="N26" s="203">
        <f t="shared" si="0"/>
        <v>0</v>
      </c>
      <c r="O26" s="203">
        <f t="shared" si="1"/>
        <v>551358</v>
      </c>
      <c r="P26" s="203">
        <v>551358</v>
      </c>
      <c r="Q26" s="314">
        <f t="shared" si="2"/>
        <v>0</v>
      </c>
      <c r="R26" s="315">
        <v>460282.54</v>
      </c>
      <c r="S26" s="314">
        <f t="shared" si="3"/>
        <v>0</v>
      </c>
      <c r="AU26" s="223"/>
    </row>
    <row r="27" spans="1:47" customFormat="1" x14ac:dyDescent="0.2">
      <c r="A27" s="430"/>
      <c r="B27" s="203" t="s">
        <v>984</v>
      </c>
      <c r="C27" s="203">
        <v>0</v>
      </c>
      <c r="D27" s="203">
        <v>5568</v>
      </c>
      <c r="E27" s="203">
        <v>0</v>
      </c>
      <c r="F27" s="203">
        <v>0</v>
      </c>
      <c r="G27" s="203">
        <v>0</v>
      </c>
      <c r="H27" s="203">
        <v>5568</v>
      </c>
      <c r="I27" s="203">
        <v>0</v>
      </c>
      <c r="J27" s="203">
        <v>0</v>
      </c>
      <c r="K27" s="203">
        <v>0</v>
      </c>
      <c r="L27" s="203">
        <f t="shared" si="0"/>
        <v>5568</v>
      </c>
      <c r="M27" s="203">
        <f t="shared" si="0"/>
        <v>0</v>
      </c>
      <c r="N27" s="203">
        <f t="shared" si="0"/>
        <v>0</v>
      </c>
      <c r="O27" s="203">
        <f t="shared" si="1"/>
        <v>5568</v>
      </c>
      <c r="P27" s="203">
        <v>5568</v>
      </c>
      <c r="Q27" s="314">
        <f t="shared" si="2"/>
        <v>0</v>
      </c>
      <c r="R27" s="315">
        <v>0</v>
      </c>
      <c r="S27" s="314">
        <f t="shared" si="3"/>
        <v>0</v>
      </c>
      <c r="AU27" s="223"/>
    </row>
    <row r="28" spans="1:47" customFormat="1" x14ac:dyDescent="0.2">
      <c r="A28" s="430"/>
      <c r="B28" s="203" t="s">
        <v>148</v>
      </c>
      <c r="C28" s="203">
        <v>95442</v>
      </c>
      <c r="D28" s="203">
        <v>863277.55</v>
      </c>
      <c r="E28" s="203">
        <v>863277.55</v>
      </c>
      <c r="F28" s="203">
        <v>863277.55</v>
      </c>
      <c r="G28" s="203">
        <v>863277.55</v>
      </c>
      <c r="H28" s="203">
        <v>863277.55</v>
      </c>
      <c r="I28" s="203">
        <v>863277.55</v>
      </c>
      <c r="J28" s="203">
        <v>863277.55</v>
      </c>
      <c r="K28" s="203">
        <v>863277.55</v>
      </c>
      <c r="L28" s="203">
        <f t="shared" si="0"/>
        <v>0</v>
      </c>
      <c r="M28" s="203">
        <f t="shared" si="0"/>
        <v>0</v>
      </c>
      <c r="N28" s="203">
        <f t="shared" si="0"/>
        <v>0</v>
      </c>
      <c r="O28" s="203">
        <f t="shared" si="1"/>
        <v>0</v>
      </c>
      <c r="P28" s="203">
        <v>0</v>
      </c>
      <c r="Q28" s="314">
        <f t="shared" si="2"/>
        <v>0</v>
      </c>
      <c r="R28" s="315">
        <v>863277.55</v>
      </c>
      <c r="S28" s="314">
        <f t="shared" si="3"/>
        <v>0</v>
      </c>
      <c r="AU28" s="223"/>
    </row>
    <row r="29" spans="1:47" customFormat="1" x14ac:dyDescent="0.2">
      <c r="A29" s="430"/>
      <c r="B29" s="203" t="s">
        <v>120</v>
      </c>
      <c r="C29" s="203">
        <v>41064784.359999999</v>
      </c>
      <c r="D29" s="203">
        <v>40162489.969999999</v>
      </c>
      <c r="E29" s="203">
        <v>31342260.960000001</v>
      </c>
      <c r="F29" s="203">
        <v>31321241.109999999</v>
      </c>
      <c r="G29" s="203">
        <v>31321241.109999999</v>
      </c>
      <c r="H29" s="203">
        <v>40162489.969999999</v>
      </c>
      <c r="I29" s="203">
        <v>31342260.960000001</v>
      </c>
      <c r="J29" s="203">
        <v>31321241.109999999</v>
      </c>
      <c r="K29" s="203">
        <v>31321241.109999999</v>
      </c>
      <c r="L29" s="203">
        <f t="shared" si="0"/>
        <v>8820229.0099999979</v>
      </c>
      <c r="M29" s="203">
        <f t="shared" si="0"/>
        <v>21019.85000000149</v>
      </c>
      <c r="N29" s="203">
        <f t="shared" si="0"/>
        <v>0</v>
      </c>
      <c r="O29" s="203">
        <f t="shared" si="1"/>
        <v>8841248.8599999994</v>
      </c>
      <c r="P29" s="203">
        <v>8841248.8599999994</v>
      </c>
      <c r="Q29" s="314">
        <f t="shared" si="2"/>
        <v>0</v>
      </c>
      <c r="R29" s="315">
        <v>31321241.109999999</v>
      </c>
      <c r="S29" s="314">
        <f t="shared" si="3"/>
        <v>0</v>
      </c>
      <c r="AU29" s="223"/>
    </row>
    <row r="30" spans="1:47" customFormat="1" x14ac:dyDescent="0.2">
      <c r="A30" s="431"/>
      <c r="B30" s="203" t="s">
        <v>987</v>
      </c>
      <c r="C30" s="203">
        <v>0</v>
      </c>
      <c r="D30" s="203">
        <v>14789.45</v>
      </c>
      <c r="E30" s="203">
        <v>14789.45</v>
      </c>
      <c r="F30" s="203">
        <v>14789.45</v>
      </c>
      <c r="G30" s="203">
        <v>14789.45</v>
      </c>
      <c r="H30" s="203">
        <v>14789.45</v>
      </c>
      <c r="I30" s="203">
        <v>14789.45</v>
      </c>
      <c r="J30" s="203">
        <v>14789.45</v>
      </c>
      <c r="K30" s="203">
        <v>14789.45</v>
      </c>
      <c r="L30" s="203">
        <f t="shared" si="0"/>
        <v>0</v>
      </c>
      <c r="M30" s="203">
        <f t="shared" si="0"/>
        <v>0</v>
      </c>
      <c r="N30" s="203">
        <f t="shared" si="0"/>
        <v>0</v>
      </c>
      <c r="O30" s="203">
        <f t="shared" si="1"/>
        <v>0</v>
      </c>
      <c r="P30" s="203">
        <v>0</v>
      </c>
      <c r="Q30" s="314">
        <f t="shared" si="2"/>
        <v>0</v>
      </c>
      <c r="R30" s="315">
        <v>14789.45</v>
      </c>
      <c r="S30" s="314">
        <f t="shared" si="3"/>
        <v>0</v>
      </c>
      <c r="AU30" s="223"/>
    </row>
    <row r="31" spans="1:47" customFormat="1" x14ac:dyDescent="0.2">
      <c r="A31" s="429" t="s">
        <v>109</v>
      </c>
      <c r="B31" s="203" t="s">
        <v>121</v>
      </c>
      <c r="C31" s="203">
        <v>0</v>
      </c>
      <c r="D31" s="203">
        <v>2854283.06</v>
      </c>
      <c r="E31" s="203">
        <v>2854283.06</v>
      </c>
      <c r="F31" s="203">
        <v>2854283.06</v>
      </c>
      <c r="G31" s="203">
        <v>2854283.06</v>
      </c>
      <c r="H31" s="203">
        <v>2854283.06</v>
      </c>
      <c r="I31" s="203">
        <v>2854283.06</v>
      </c>
      <c r="J31" s="203">
        <v>2854283.06</v>
      </c>
      <c r="K31" s="203">
        <v>2854283.06</v>
      </c>
      <c r="L31" s="203">
        <f t="shared" si="0"/>
        <v>0</v>
      </c>
      <c r="M31" s="203">
        <f t="shared" si="0"/>
        <v>0</v>
      </c>
      <c r="N31" s="203">
        <f t="shared" si="0"/>
        <v>0</v>
      </c>
      <c r="O31" s="203">
        <f t="shared" si="1"/>
        <v>0</v>
      </c>
      <c r="P31" s="203">
        <v>0</v>
      </c>
      <c r="Q31" s="314">
        <f t="shared" si="2"/>
        <v>0</v>
      </c>
      <c r="R31" s="315">
        <v>2854283.06</v>
      </c>
      <c r="S31" s="314">
        <f t="shared" si="3"/>
        <v>0</v>
      </c>
      <c r="AU31" s="223"/>
    </row>
    <row r="32" spans="1:47" customFormat="1" x14ac:dyDescent="0.2">
      <c r="A32" s="430"/>
      <c r="B32" s="203" t="s">
        <v>144</v>
      </c>
      <c r="C32" s="203">
        <v>1038100</v>
      </c>
      <c r="D32" s="203">
        <v>1471185</v>
      </c>
      <c r="E32" s="203">
        <v>1471185</v>
      </c>
      <c r="F32" s="203">
        <v>1471185</v>
      </c>
      <c r="G32" s="203">
        <v>1471185</v>
      </c>
      <c r="H32" s="203">
        <v>1471185</v>
      </c>
      <c r="I32" s="203">
        <v>1471185</v>
      </c>
      <c r="J32" s="203">
        <v>1471185</v>
      </c>
      <c r="K32" s="203">
        <v>1471185</v>
      </c>
      <c r="L32" s="203">
        <f t="shared" si="0"/>
        <v>0</v>
      </c>
      <c r="M32" s="203">
        <f t="shared" si="0"/>
        <v>0</v>
      </c>
      <c r="N32" s="203">
        <f t="shared" si="0"/>
        <v>0</v>
      </c>
      <c r="O32" s="203">
        <f t="shared" si="1"/>
        <v>0</v>
      </c>
      <c r="P32" s="203">
        <v>0</v>
      </c>
      <c r="Q32" s="314">
        <f t="shared" si="2"/>
        <v>0</v>
      </c>
      <c r="R32" s="315">
        <v>1471185</v>
      </c>
      <c r="S32" s="314">
        <f t="shared" si="3"/>
        <v>0</v>
      </c>
      <c r="AU32" s="223"/>
    </row>
    <row r="33" spans="1:47" customFormat="1" x14ac:dyDescent="0.2">
      <c r="A33" s="430"/>
      <c r="B33" s="203" t="s">
        <v>148</v>
      </c>
      <c r="C33" s="203">
        <v>0</v>
      </c>
      <c r="D33" s="203">
        <v>720627.96</v>
      </c>
      <c r="E33" s="203">
        <v>720627.96</v>
      </c>
      <c r="F33" s="203">
        <v>720627.96</v>
      </c>
      <c r="G33" s="203">
        <v>720627.96</v>
      </c>
      <c r="H33" s="203">
        <v>720627.96</v>
      </c>
      <c r="I33" s="203">
        <v>720627.96</v>
      </c>
      <c r="J33" s="203">
        <v>720627.96</v>
      </c>
      <c r="K33" s="203">
        <v>720627.96</v>
      </c>
      <c r="L33" s="203">
        <f t="shared" si="0"/>
        <v>0</v>
      </c>
      <c r="M33" s="203">
        <f t="shared" si="0"/>
        <v>0</v>
      </c>
      <c r="N33" s="203">
        <f t="shared" si="0"/>
        <v>0</v>
      </c>
      <c r="O33" s="203">
        <f t="shared" si="1"/>
        <v>0</v>
      </c>
      <c r="P33" s="203">
        <v>0</v>
      </c>
      <c r="Q33" s="314">
        <f t="shared" si="2"/>
        <v>0</v>
      </c>
      <c r="R33" s="315">
        <v>720627.96</v>
      </c>
      <c r="S33" s="314">
        <f t="shared" si="3"/>
        <v>0</v>
      </c>
      <c r="AU33" s="223"/>
    </row>
    <row r="34" spans="1:47" customFormat="1" x14ac:dyDescent="0.2">
      <c r="A34" s="431"/>
      <c r="B34" s="203" t="s">
        <v>120</v>
      </c>
      <c r="C34" s="203">
        <v>2910000</v>
      </c>
      <c r="D34" s="203">
        <v>2030661.9</v>
      </c>
      <c r="E34" s="203">
        <v>1801003.37</v>
      </c>
      <c r="F34" s="203">
        <v>1801003.37</v>
      </c>
      <c r="G34" s="203">
        <v>1801003.37</v>
      </c>
      <c r="H34" s="203">
        <v>2030661.9</v>
      </c>
      <c r="I34" s="203">
        <v>1801003.37</v>
      </c>
      <c r="J34" s="203">
        <v>1801003.37</v>
      </c>
      <c r="K34" s="203">
        <v>1801003.37</v>
      </c>
      <c r="L34" s="203">
        <f t="shared" si="0"/>
        <v>229658.5299999998</v>
      </c>
      <c r="M34" s="203">
        <f t="shared" si="0"/>
        <v>0</v>
      </c>
      <c r="N34" s="203">
        <f t="shared" si="0"/>
        <v>0</v>
      </c>
      <c r="O34" s="203">
        <f t="shared" si="1"/>
        <v>229658.5299999998</v>
      </c>
      <c r="P34" s="203">
        <v>229658.5299999998</v>
      </c>
      <c r="Q34" s="314">
        <f t="shared" si="2"/>
        <v>0</v>
      </c>
      <c r="R34" s="315">
        <v>1801003.37</v>
      </c>
      <c r="S34" s="314">
        <f t="shared" si="3"/>
        <v>0</v>
      </c>
      <c r="AU34" s="223"/>
    </row>
    <row r="35" spans="1:47" customFormat="1" x14ac:dyDescent="0.2">
      <c r="A35" s="204" t="s">
        <v>37</v>
      </c>
      <c r="B35" s="203" t="s">
        <v>144</v>
      </c>
      <c r="C35" s="203">
        <v>350000</v>
      </c>
      <c r="D35" s="203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0</v>
      </c>
      <c r="J35" s="203">
        <v>0</v>
      </c>
      <c r="K35" s="203">
        <v>0</v>
      </c>
      <c r="L35" s="203">
        <f t="shared" si="0"/>
        <v>0</v>
      </c>
      <c r="M35" s="203">
        <f t="shared" si="0"/>
        <v>0</v>
      </c>
      <c r="N35" s="203">
        <f t="shared" si="0"/>
        <v>0</v>
      </c>
      <c r="O35" s="203">
        <f t="shared" si="1"/>
        <v>0</v>
      </c>
      <c r="P35" s="203">
        <v>0</v>
      </c>
      <c r="Q35" s="314">
        <f t="shared" si="2"/>
        <v>0</v>
      </c>
      <c r="R35" s="315">
        <v>0</v>
      </c>
      <c r="S35" s="314">
        <f t="shared" si="3"/>
        <v>0</v>
      </c>
      <c r="AU35" s="223"/>
    </row>
    <row r="36" spans="1:47" customFormat="1" ht="15" x14ac:dyDescent="0.25">
      <c r="A36" s="205" t="s">
        <v>21</v>
      </c>
      <c r="B36" s="206"/>
      <c r="C36" s="206">
        <f t="shared" ref="C36:O36" si="4">+C11+C12+C13+C14+C15+C16+C17+C18+C19+C20+C21+C22+C23+C24+C25+C26+C27+C28+C29+C30+C31+C32+C33+C34+C35</f>
        <v>209866709.41000003</v>
      </c>
      <c r="D36" s="206">
        <f t="shared" si="4"/>
        <v>227540679.41999999</v>
      </c>
      <c r="E36" s="206">
        <f t="shared" si="4"/>
        <v>213776953.17999998</v>
      </c>
      <c r="F36" s="206">
        <f t="shared" si="4"/>
        <v>160103666.95000002</v>
      </c>
      <c r="G36" s="206">
        <f t="shared" si="4"/>
        <v>160099634.95000002</v>
      </c>
      <c r="H36" s="206">
        <f t="shared" si="4"/>
        <v>227540679.41999999</v>
      </c>
      <c r="I36" s="206">
        <f t="shared" si="4"/>
        <v>213776953.17999998</v>
      </c>
      <c r="J36" s="206">
        <f t="shared" si="4"/>
        <v>160102802.95000002</v>
      </c>
      <c r="K36" s="206">
        <f>+K11+K12+K13+K14+K15+K16+K17+K18+K19+K20+K21+K22+K23+K24+K25+K26+K27+K28+K29+K30+K31+K32+K33+K34+K35</f>
        <v>160099634.95000002</v>
      </c>
      <c r="L36" s="206">
        <f t="shared" si="4"/>
        <v>13763726.239999996</v>
      </c>
      <c r="M36" s="206">
        <f t="shared" si="4"/>
        <v>53674150.229999997</v>
      </c>
      <c r="N36" s="206">
        <f t="shared" si="4"/>
        <v>3168</v>
      </c>
      <c r="O36" s="206">
        <f t="shared" si="4"/>
        <v>67441044.469999999</v>
      </c>
      <c r="P36" s="314">
        <f>SUM(P11:P35)</f>
        <v>67441044.469999999</v>
      </c>
      <c r="R36" s="316">
        <f>SUM(R11:R35)</f>
        <v>160099634.95000002</v>
      </c>
      <c r="AU36" s="223"/>
    </row>
    <row r="37" spans="1:47" customFormat="1" ht="15" x14ac:dyDescent="0.25">
      <c r="A37" s="207" t="s">
        <v>20</v>
      </c>
      <c r="B37" s="432"/>
      <c r="C37" s="418"/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9"/>
      <c r="AU37" s="223"/>
    </row>
    <row r="38" spans="1:47" customFormat="1" x14ac:dyDescent="0.2">
      <c r="A38" s="204" t="s">
        <v>108</v>
      </c>
      <c r="B38" s="203" t="s">
        <v>121</v>
      </c>
      <c r="C38" s="203">
        <v>0</v>
      </c>
      <c r="D38" s="203">
        <v>261339.57</v>
      </c>
      <c r="E38" s="203">
        <v>0</v>
      </c>
      <c r="F38" s="203">
        <v>0</v>
      </c>
      <c r="G38" s="203">
        <v>0</v>
      </c>
      <c r="H38" s="203">
        <v>261339.57</v>
      </c>
      <c r="I38" s="203">
        <v>0</v>
      </c>
      <c r="J38" s="203">
        <v>0</v>
      </c>
      <c r="K38" s="203">
        <v>0</v>
      </c>
      <c r="L38" s="203">
        <f t="shared" ref="L38:N49" si="5">H38- I38</f>
        <v>261339.57</v>
      </c>
      <c r="M38" s="203">
        <f t="shared" si="5"/>
        <v>0</v>
      </c>
      <c r="N38" s="203">
        <f t="shared" si="5"/>
        <v>0</v>
      </c>
      <c r="O38" s="203">
        <f t="shared" ref="O38:O49" si="6">H38- K38</f>
        <v>261339.57</v>
      </c>
      <c r="AU38" s="223"/>
    </row>
    <row r="39" spans="1:47" customFormat="1" ht="25.5" x14ac:dyDescent="0.2">
      <c r="A39" s="265" t="s">
        <v>109</v>
      </c>
      <c r="B39" s="203" t="s">
        <v>121</v>
      </c>
      <c r="C39" s="203">
        <v>0</v>
      </c>
      <c r="D39" s="203">
        <v>7176979.04</v>
      </c>
      <c r="E39" s="203">
        <v>6700218.6200000001</v>
      </c>
      <c r="F39" s="203">
        <v>2496625.84</v>
      </c>
      <c r="G39" s="203">
        <v>2496625.84</v>
      </c>
      <c r="H39" s="203">
        <v>7176979.04</v>
      </c>
      <c r="I39" s="203">
        <v>6700218.6200000001</v>
      </c>
      <c r="J39" s="203">
        <v>2496625.84</v>
      </c>
      <c r="K39" s="203">
        <v>2496625.84</v>
      </c>
      <c r="L39" s="203">
        <f t="shared" si="5"/>
        <v>476760.41999999993</v>
      </c>
      <c r="M39" s="203">
        <f t="shared" si="5"/>
        <v>4203592.78</v>
      </c>
      <c r="N39" s="203">
        <f t="shared" si="5"/>
        <v>0</v>
      </c>
      <c r="O39" s="203">
        <f t="shared" si="6"/>
        <v>4680353.2</v>
      </c>
      <c r="AU39" s="223"/>
    </row>
    <row r="40" spans="1:47" customFormat="1" x14ac:dyDescent="0.2">
      <c r="A40" s="429" t="s">
        <v>103</v>
      </c>
      <c r="B40" s="203" t="s">
        <v>985</v>
      </c>
      <c r="C40" s="203">
        <v>0</v>
      </c>
      <c r="D40" s="203">
        <v>9710.23</v>
      </c>
      <c r="E40" s="203">
        <v>9710.23</v>
      </c>
      <c r="F40" s="203">
        <v>9710.23</v>
      </c>
      <c r="G40" s="203">
        <v>9710.23</v>
      </c>
      <c r="H40" s="203">
        <v>9710.23</v>
      </c>
      <c r="I40" s="203">
        <v>9710.23</v>
      </c>
      <c r="J40" s="203">
        <v>9710.23</v>
      </c>
      <c r="K40" s="203">
        <v>9710.23</v>
      </c>
      <c r="L40" s="203">
        <f t="shared" si="5"/>
        <v>0</v>
      </c>
      <c r="M40" s="203">
        <f t="shared" si="5"/>
        <v>0</v>
      </c>
      <c r="N40" s="203">
        <f t="shared" si="5"/>
        <v>0</v>
      </c>
      <c r="O40" s="203">
        <f t="shared" si="6"/>
        <v>0</v>
      </c>
      <c r="AU40" s="223"/>
    </row>
    <row r="41" spans="1:47" customFormat="1" x14ac:dyDescent="0.2">
      <c r="A41" s="430"/>
      <c r="B41" s="203" t="s">
        <v>144</v>
      </c>
      <c r="C41" s="203">
        <v>0</v>
      </c>
      <c r="D41" s="203">
        <v>83485.440000000002</v>
      </c>
      <c r="E41" s="203">
        <v>83485.440000000002</v>
      </c>
      <c r="F41" s="203">
        <v>83485.440000000002</v>
      </c>
      <c r="G41" s="203">
        <v>83485.440000000002</v>
      </c>
      <c r="H41" s="203">
        <v>83485.440000000002</v>
      </c>
      <c r="I41" s="203">
        <v>83485.440000000002</v>
      </c>
      <c r="J41" s="203">
        <v>83485.440000000002</v>
      </c>
      <c r="K41" s="203">
        <v>83485.440000000002</v>
      </c>
      <c r="L41" s="203">
        <f t="shared" si="5"/>
        <v>0</v>
      </c>
      <c r="M41" s="203">
        <f t="shared" si="5"/>
        <v>0</v>
      </c>
      <c r="N41" s="203">
        <f t="shared" si="5"/>
        <v>0</v>
      </c>
      <c r="O41" s="203">
        <f t="shared" si="6"/>
        <v>0</v>
      </c>
      <c r="AU41" s="223"/>
    </row>
    <row r="42" spans="1:47" customFormat="1" x14ac:dyDescent="0.2">
      <c r="A42" s="430"/>
      <c r="B42" s="203" t="s">
        <v>984</v>
      </c>
      <c r="C42" s="203">
        <v>0</v>
      </c>
      <c r="D42" s="203">
        <v>132287.98000000001</v>
      </c>
      <c r="E42" s="203">
        <v>132287.98000000001</v>
      </c>
      <c r="F42" s="203">
        <v>132287.98000000001</v>
      </c>
      <c r="G42" s="203">
        <v>132287.98000000001</v>
      </c>
      <c r="H42" s="203">
        <v>132287.98000000001</v>
      </c>
      <c r="I42" s="203">
        <v>132287.98000000001</v>
      </c>
      <c r="J42" s="203">
        <v>132287.98000000001</v>
      </c>
      <c r="K42" s="203">
        <v>132287.98000000001</v>
      </c>
      <c r="L42" s="203">
        <f t="shared" si="5"/>
        <v>0</v>
      </c>
      <c r="M42" s="203">
        <f t="shared" si="5"/>
        <v>0</v>
      </c>
      <c r="N42" s="203">
        <f t="shared" si="5"/>
        <v>0</v>
      </c>
      <c r="O42" s="203">
        <f t="shared" si="6"/>
        <v>0</v>
      </c>
      <c r="AU42" s="223"/>
    </row>
    <row r="43" spans="1:47" customFormat="1" x14ac:dyDescent="0.2">
      <c r="A43" s="430"/>
      <c r="B43" s="203" t="s">
        <v>148</v>
      </c>
      <c r="C43" s="203">
        <v>0</v>
      </c>
      <c r="D43" s="203">
        <v>11664</v>
      </c>
      <c r="E43" s="203">
        <v>11664</v>
      </c>
      <c r="F43" s="203">
        <v>11664</v>
      </c>
      <c r="G43" s="203">
        <v>11664</v>
      </c>
      <c r="H43" s="203">
        <v>11664</v>
      </c>
      <c r="I43" s="203">
        <v>11664</v>
      </c>
      <c r="J43" s="203">
        <v>11664</v>
      </c>
      <c r="K43" s="203">
        <v>11664</v>
      </c>
      <c r="L43" s="203">
        <f t="shared" si="5"/>
        <v>0</v>
      </c>
      <c r="M43" s="203">
        <f t="shared" si="5"/>
        <v>0</v>
      </c>
      <c r="N43" s="203">
        <f t="shared" si="5"/>
        <v>0</v>
      </c>
      <c r="O43" s="203">
        <f t="shared" si="6"/>
        <v>0</v>
      </c>
      <c r="AU43" s="223"/>
    </row>
    <row r="44" spans="1:47" customFormat="1" x14ac:dyDescent="0.2">
      <c r="A44" s="430"/>
      <c r="B44" s="203" t="s">
        <v>986</v>
      </c>
      <c r="C44" s="203">
        <v>0</v>
      </c>
      <c r="D44" s="203">
        <v>7774.62</v>
      </c>
      <c r="E44" s="203">
        <v>7774.62</v>
      </c>
      <c r="F44" s="203">
        <v>7774.62</v>
      </c>
      <c r="G44" s="203">
        <v>7774.62</v>
      </c>
      <c r="H44" s="203">
        <v>7774.62</v>
      </c>
      <c r="I44" s="203">
        <v>7774.62</v>
      </c>
      <c r="J44" s="203">
        <v>7774.62</v>
      </c>
      <c r="K44" s="203">
        <v>7774.62</v>
      </c>
      <c r="L44" s="203">
        <f t="shared" si="5"/>
        <v>0</v>
      </c>
      <c r="M44" s="203">
        <f t="shared" si="5"/>
        <v>0</v>
      </c>
      <c r="N44" s="203">
        <f t="shared" si="5"/>
        <v>0</v>
      </c>
      <c r="O44" s="203">
        <f t="shared" si="6"/>
        <v>0</v>
      </c>
      <c r="AU44" s="223"/>
    </row>
    <row r="45" spans="1:47" customFormat="1" x14ac:dyDescent="0.2">
      <c r="A45" s="430"/>
      <c r="B45" s="203" t="s">
        <v>120</v>
      </c>
      <c r="C45" s="203">
        <v>0</v>
      </c>
      <c r="D45" s="203">
        <v>0</v>
      </c>
      <c r="E45" s="203">
        <v>0</v>
      </c>
      <c r="F45" s="203">
        <v>0</v>
      </c>
      <c r="G45" s="203">
        <v>0</v>
      </c>
      <c r="H45" s="203">
        <v>0</v>
      </c>
      <c r="I45" s="203">
        <v>0</v>
      </c>
      <c r="J45" s="203">
        <v>0</v>
      </c>
      <c r="K45" s="203">
        <v>0</v>
      </c>
      <c r="L45" s="203">
        <f t="shared" si="5"/>
        <v>0</v>
      </c>
      <c r="M45" s="203">
        <f t="shared" si="5"/>
        <v>0</v>
      </c>
      <c r="N45" s="203">
        <f t="shared" si="5"/>
        <v>0</v>
      </c>
      <c r="O45" s="203">
        <f t="shared" si="6"/>
        <v>0</v>
      </c>
      <c r="AU45" s="223"/>
    </row>
    <row r="46" spans="1:47" customFormat="1" x14ac:dyDescent="0.2">
      <c r="A46" s="431"/>
      <c r="B46" s="203" t="s">
        <v>987</v>
      </c>
      <c r="C46" s="203">
        <v>0</v>
      </c>
      <c r="D46" s="203">
        <v>87067.22</v>
      </c>
      <c r="E46" s="203">
        <v>87067.22</v>
      </c>
      <c r="F46" s="203">
        <v>87067.22</v>
      </c>
      <c r="G46" s="203">
        <v>87067.22</v>
      </c>
      <c r="H46" s="203">
        <v>87067.22</v>
      </c>
      <c r="I46" s="203">
        <v>87067.22</v>
      </c>
      <c r="J46" s="203">
        <v>87067.22</v>
      </c>
      <c r="K46" s="203">
        <v>87067.22</v>
      </c>
      <c r="L46" s="203">
        <f t="shared" si="5"/>
        <v>0</v>
      </c>
      <c r="M46" s="203">
        <f t="shared" si="5"/>
        <v>0</v>
      </c>
      <c r="N46" s="203">
        <f t="shared" si="5"/>
        <v>0</v>
      </c>
      <c r="O46" s="203">
        <f t="shared" si="6"/>
        <v>0</v>
      </c>
      <c r="AU46" s="223"/>
    </row>
    <row r="47" spans="1:47" customFormat="1" x14ac:dyDescent="0.2">
      <c r="A47" s="429" t="s">
        <v>37</v>
      </c>
      <c r="B47" s="203" t="s">
        <v>121</v>
      </c>
      <c r="C47" s="203">
        <v>0</v>
      </c>
      <c r="D47" s="203">
        <v>47047501.270000003</v>
      </c>
      <c r="E47" s="203">
        <v>42549725.549999997</v>
      </c>
      <c r="F47" s="203">
        <v>21994321.210000001</v>
      </c>
      <c r="G47" s="203">
        <v>21994321.210000001</v>
      </c>
      <c r="H47" s="203">
        <v>47047501.270000003</v>
      </c>
      <c r="I47" s="203">
        <v>42549725.549999997</v>
      </c>
      <c r="J47" s="203">
        <v>21994321.210000001</v>
      </c>
      <c r="K47" s="203">
        <v>21994321.210000001</v>
      </c>
      <c r="L47" s="203">
        <f t="shared" si="5"/>
        <v>4497775.7200000063</v>
      </c>
      <c r="M47" s="203">
        <f t="shared" si="5"/>
        <v>20555404.339999996</v>
      </c>
      <c r="N47" s="203">
        <f t="shared" si="5"/>
        <v>0</v>
      </c>
      <c r="O47" s="203">
        <f t="shared" si="6"/>
        <v>25053180.060000002</v>
      </c>
      <c r="AU47" s="223"/>
    </row>
    <row r="48" spans="1:47" customFormat="1" x14ac:dyDescent="0.2">
      <c r="A48" s="430"/>
      <c r="B48" s="203" t="s">
        <v>988</v>
      </c>
      <c r="C48" s="203">
        <v>0</v>
      </c>
      <c r="D48" s="203">
        <v>121375.66</v>
      </c>
      <c r="E48" s="203">
        <v>119884.93</v>
      </c>
      <c r="F48" s="203">
        <v>0</v>
      </c>
      <c r="G48" s="203">
        <v>0</v>
      </c>
      <c r="H48" s="203">
        <v>121375.66</v>
      </c>
      <c r="I48" s="203">
        <v>119884.93</v>
      </c>
      <c r="J48" s="203">
        <v>0</v>
      </c>
      <c r="K48" s="203">
        <v>0</v>
      </c>
      <c r="L48" s="203">
        <f t="shared" si="5"/>
        <v>1490.7300000000105</v>
      </c>
      <c r="M48" s="203">
        <f t="shared" si="5"/>
        <v>119884.93</v>
      </c>
      <c r="N48" s="203">
        <f t="shared" si="5"/>
        <v>0</v>
      </c>
      <c r="O48" s="203">
        <f t="shared" si="6"/>
        <v>121375.66</v>
      </c>
      <c r="AU48" s="223"/>
    </row>
    <row r="49" spans="1:47" customFormat="1" x14ac:dyDescent="0.2">
      <c r="A49" s="431"/>
      <c r="B49" s="203" t="s">
        <v>148</v>
      </c>
      <c r="C49" s="203">
        <v>0</v>
      </c>
      <c r="D49" s="203">
        <v>477863.48</v>
      </c>
      <c r="E49" s="203">
        <v>477863.48</v>
      </c>
      <c r="F49" s="203">
        <v>477863.48</v>
      </c>
      <c r="G49" s="203">
        <v>477863.48</v>
      </c>
      <c r="H49" s="203">
        <v>477863.48</v>
      </c>
      <c r="I49" s="203">
        <v>477863.48</v>
      </c>
      <c r="J49" s="203">
        <v>477863.48</v>
      </c>
      <c r="K49" s="203">
        <v>477863.48</v>
      </c>
      <c r="L49" s="203">
        <f t="shared" si="5"/>
        <v>0</v>
      </c>
      <c r="M49" s="203">
        <f t="shared" si="5"/>
        <v>0</v>
      </c>
      <c r="N49" s="203">
        <f t="shared" si="5"/>
        <v>0</v>
      </c>
      <c r="O49" s="203">
        <f t="shared" si="6"/>
        <v>0</v>
      </c>
      <c r="AU49" s="223"/>
    </row>
    <row r="50" spans="1:47" customFormat="1" ht="15" x14ac:dyDescent="0.25">
      <c r="A50" s="205" t="s">
        <v>989</v>
      </c>
      <c r="B50" s="206"/>
      <c r="C50" s="206">
        <f t="shared" ref="C50:O50" si="7">+C38+C39+C40+C41+C42+C43+C44+C45+C46+C47+C48+C49</f>
        <v>0</v>
      </c>
      <c r="D50" s="206">
        <f t="shared" si="7"/>
        <v>55417048.509999998</v>
      </c>
      <c r="E50" s="206">
        <f t="shared" si="7"/>
        <v>50179682.069999993</v>
      </c>
      <c r="F50" s="206">
        <f t="shared" si="7"/>
        <v>25300800.02</v>
      </c>
      <c r="G50" s="206">
        <f t="shared" si="7"/>
        <v>25300800.02</v>
      </c>
      <c r="H50" s="206">
        <f t="shared" si="7"/>
        <v>55417048.509999998</v>
      </c>
      <c r="I50" s="206">
        <f t="shared" si="7"/>
        <v>50179682.069999993</v>
      </c>
      <c r="J50" s="206">
        <f t="shared" si="7"/>
        <v>25300800.02</v>
      </c>
      <c r="K50" s="206">
        <f t="shared" si="7"/>
        <v>25300800.02</v>
      </c>
      <c r="L50" s="206">
        <f t="shared" si="7"/>
        <v>5237366.4400000069</v>
      </c>
      <c r="M50" s="206">
        <f t="shared" si="7"/>
        <v>24878882.049999997</v>
      </c>
      <c r="N50" s="206">
        <f t="shared" si="7"/>
        <v>0</v>
      </c>
      <c r="O50" s="206">
        <f t="shared" si="7"/>
        <v>30116248.490000002</v>
      </c>
      <c r="AU50" s="223"/>
    </row>
    <row r="51" spans="1:47" customFormat="1" ht="15" x14ac:dyDescent="0.25">
      <c r="A51" s="207" t="s">
        <v>87</v>
      </c>
      <c r="B51" s="432"/>
      <c r="C51" s="418"/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9"/>
      <c r="AU51" s="223"/>
    </row>
    <row r="52" spans="1:47" customFormat="1" x14ac:dyDescent="0.2">
      <c r="A52" s="429" t="s">
        <v>110</v>
      </c>
      <c r="B52" s="203" t="s">
        <v>121</v>
      </c>
      <c r="C52" s="203">
        <v>0</v>
      </c>
      <c r="D52" s="203">
        <v>9327106</v>
      </c>
      <c r="E52" s="203">
        <v>9327106</v>
      </c>
      <c r="F52" s="203">
        <v>9327106</v>
      </c>
      <c r="G52" s="203">
        <v>9327106</v>
      </c>
      <c r="H52" s="203">
        <v>9327106</v>
      </c>
      <c r="I52" s="203">
        <v>9327106</v>
      </c>
      <c r="J52" s="203">
        <v>9327106</v>
      </c>
      <c r="K52" s="203">
        <v>9327106</v>
      </c>
      <c r="L52" s="203">
        <f t="shared" ref="L52:N54" si="8">H52- I52</f>
        <v>0</v>
      </c>
      <c r="M52" s="203">
        <f t="shared" si="8"/>
        <v>0</v>
      </c>
      <c r="N52" s="203">
        <f t="shared" si="8"/>
        <v>0</v>
      </c>
      <c r="O52" s="203">
        <f>H52- K52</f>
        <v>0</v>
      </c>
      <c r="AU52" s="223"/>
    </row>
    <row r="53" spans="1:47" customFormat="1" x14ac:dyDescent="0.2">
      <c r="A53" s="430"/>
      <c r="B53" s="203" t="s">
        <v>144</v>
      </c>
      <c r="C53" s="203">
        <v>0</v>
      </c>
      <c r="D53" s="203">
        <v>2000000</v>
      </c>
      <c r="E53" s="203">
        <v>2000000</v>
      </c>
      <c r="F53" s="203">
        <v>2000000</v>
      </c>
      <c r="G53" s="203">
        <v>2000000</v>
      </c>
      <c r="H53" s="203">
        <v>2000000</v>
      </c>
      <c r="I53" s="203">
        <v>2000000</v>
      </c>
      <c r="J53" s="203">
        <v>2000000</v>
      </c>
      <c r="K53" s="203">
        <v>2000000</v>
      </c>
      <c r="L53" s="203">
        <f t="shared" si="8"/>
        <v>0</v>
      </c>
      <c r="M53" s="203">
        <f t="shared" si="8"/>
        <v>0</v>
      </c>
      <c r="N53" s="203">
        <f t="shared" si="8"/>
        <v>0</v>
      </c>
      <c r="O53" s="203">
        <f>H53- K53</f>
        <v>0</v>
      </c>
      <c r="AU53" s="223"/>
    </row>
    <row r="54" spans="1:47" customFormat="1" x14ac:dyDescent="0.2">
      <c r="A54" s="431"/>
      <c r="B54" s="203" t="s">
        <v>120</v>
      </c>
      <c r="C54" s="203">
        <v>0</v>
      </c>
      <c r="D54" s="203">
        <v>40000</v>
      </c>
      <c r="E54" s="203">
        <v>40000</v>
      </c>
      <c r="F54" s="203">
        <v>40000</v>
      </c>
      <c r="G54" s="203">
        <v>40000</v>
      </c>
      <c r="H54" s="203">
        <v>40000</v>
      </c>
      <c r="I54" s="203">
        <v>40000</v>
      </c>
      <c r="J54" s="203">
        <v>40000</v>
      </c>
      <c r="K54" s="203">
        <v>40000</v>
      </c>
      <c r="L54" s="203">
        <f t="shared" si="8"/>
        <v>0</v>
      </c>
      <c r="M54" s="203">
        <f t="shared" si="8"/>
        <v>0</v>
      </c>
      <c r="N54" s="203">
        <f t="shared" si="8"/>
        <v>0</v>
      </c>
      <c r="O54" s="203">
        <f>H54- K54</f>
        <v>0</v>
      </c>
      <c r="AU54" s="223"/>
    </row>
    <row r="55" spans="1:47" customFormat="1" ht="15" x14ac:dyDescent="0.25">
      <c r="A55" s="205" t="s">
        <v>990</v>
      </c>
      <c r="B55" s="206"/>
      <c r="C55" s="206">
        <f t="shared" ref="C55:O55" si="9">+C52+C53+C54</f>
        <v>0</v>
      </c>
      <c r="D55" s="206">
        <f t="shared" si="9"/>
        <v>11367106</v>
      </c>
      <c r="E55" s="206">
        <f t="shared" si="9"/>
        <v>11367106</v>
      </c>
      <c r="F55" s="206">
        <f t="shared" si="9"/>
        <v>11367106</v>
      </c>
      <c r="G55" s="206">
        <f t="shared" si="9"/>
        <v>11367106</v>
      </c>
      <c r="H55" s="206">
        <f t="shared" si="9"/>
        <v>11367106</v>
      </c>
      <c r="I55" s="206">
        <f t="shared" si="9"/>
        <v>11367106</v>
      </c>
      <c r="J55" s="206">
        <f t="shared" si="9"/>
        <v>11367106</v>
      </c>
      <c r="K55" s="206">
        <f t="shared" si="9"/>
        <v>11367106</v>
      </c>
      <c r="L55" s="206">
        <f t="shared" si="9"/>
        <v>0</v>
      </c>
      <c r="M55" s="206">
        <f t="shared" si="9"/>
        <v>0</v>
      </c>
      <c r="N55" s="206">
        <f t="shared" si="9"/>
        <v>0</v>
      </c>
      <c r="O55" s="206">
        <f t="shared" si="9"/>
        <v>0</v>
      </c>
      <c r="AU55" s="223"/>
    </row>
    <row r="56" spans="1:47" customFormat="1" ht="15" x14ac:dyDescent="0.25">
      <c r="A56" s="207" t="s">
        <v>991</v>
      </c>
      <c r="B56" s="432"/>
      <c r="C56" s="418"/>
      <c r="D56" s="418"/>
      <c r="E56" s="418"/>
      <c r="F56" s="418"/>
      <c r="G56" s="418"/>
      <c r="H56" s="418"/>
      <c r="I56" s="418"/>
      <c r="J56" s="418"/>
      <c r="K56" s="418"/>
      <c r="L56" s="418"/>
      <c r="M56" s="418"/>
      <c r="N56" s="418"/>
      <c r="O56" s="419"/>
      <c r="AU56" s="223"/>
    </row>
    <row r="57" spans="1:47" customFormat="1" x14ac:dyDescent="0.2">
      <c r="A57" s="429" t="s">
        <v>23</v>
      </c>
      <c r="B57" s="203" t="s">
        <v>387</v>
      </c>
      <c r="C57" s="203">
        <v>0</v>
      </c>
      <c r="D57" s="203">
        <v>1940000</v>
      </c>
      <c r="E57" s="203">
        <v>1940000</v>
      </c>
      <c r="F57" s="203">
        <v>1219391.3799999999</v>
      </c>
      <c r="G57" s="203">
        <v>1219391.3799999999</v>
      </c>
      <c r="H57" s="203">
        <v>1940000</v>
      </c>
      <c r="I57" s="203">
        <v>1940000</v>
      </c>
      <c r="J57" s="203">
        <v>1219391.3799999999</v>
      </c>
      <c r="K57" s="203">
        <v>1219391.3799999999</v>
      </c>
      <c r="L57" s="203">
        <f t="shared" ref="L57:N98" si="10">H57- I57</f>
        <v>0</v>
      </c>
      <c r="M57" s="203">
        <f t="shared" si="10"/>
        <v>720608.62000000011</v>
      </c>
      <c r="N57" s="203">
        <f t="shared" si="10"/>
        <v>0</v>
      </c>
      <c r="O57" s="203">
        <f t="shared" ref="O57:O98" si="11">H57- K57</f>
        <v>720608.62000000011</v>
      </c>
      <c r="AU57" s="223"/>
    </row>
    <row r="58" spans="1:47" customFormat="1" x14ac:dyDescent="0.2">
      <c r="A58" s="431"/>
      <c r="B58" s="203" t="s">
        <v>145</v>
      </c>
      <c r="C58" s="203">
        <v>4261114.5999999996</v>
      </c>
      <c r="D58" s="203">
        <v>4261114.5999999996</v>
      </c>
      <c r="E58" s="203">
        <v>4261114.5999999996</v>
      </c>
      <c r="F58" s="203">
        <v>692219.36</v>
      </c>
      <c r="G58" s="203">
        <v>692219.36</v>
      </c>
      <c r="H58" s="203">
        <v>4261114.5999999996</v>
      </c>
      <c r="I58" s="203">
        <v>4261114.5999999996</v>
      </c>
      <c r="J58" s="203">
        <v>692219.36</v>
      </c>
      <c r="K58" s="203">
        <v>692219.36</v>
      </c>
      <c r="L58" s="203">
        <f t="shared" si="10"/>
        <v>0</v>
      </c>
      <c r="M58" s="203">
        <f t="shared" si="10"/>
        <v>3568895.2399999998</v>
      </c>
      <c r="N58" s="203">
        <f t="shared" si="10"/>
        <v>0</v>
      </c>
      <c r="O58" s="203">
        <f t="shared" si="11"/>
        <v>3568895.2399999998</v>
      </c>
      <c r="AU58" s="223"/>
    </row>
    <row r="59" spans="1:47" customFormat="1" x14ac:dyDescent="0.2">
      <c r="A59" s="429" t="s">
        <v>108</v>
      </c>
      <c r="B59" s="203" t="s">
        <v>387</v>
      </c>
      <c r="C59" s="203">
        <v>0</v>
      </c>
      <c r="D59" s="203">
        <v>3176358.88</v>
      </c>
      <c r="E59" s="203">
        <v>3168358.88</v>
      </c>
      <c r="F59" s="203">
        <v>3168358.88</v>
      </c>
      <c r="G59" s="203">
        <v>3168358.88</v>
      </c>
      <c r="H59" s="203">
        <v>3176358.88</v>
      </c>
      <c r="I59" s="203">
        <v>3168358.88</v>
      </c>
      <c r="J59" s="203">
        <v>3168358.88</v>
      </c>
      <c r="K59" s="203">
        <v>3168358.88</v>
      </c>
      <c r="L59" s="203">
        <f t="shared" si="10"/>
        <v>8000</v>
      </c>
      <c r="M59" s="203">
        <f t="shared" si="10"/>
        <v>0</v>
      </c>
      <c r="N59" s="203">
        <f t="shared" si="10"/>
        <v>0</v>
      </c>
      <c r="O59" s="203">
        <f t="shared" si="11"/>
        <v>8000</v>
      </c>
      <c r="AU59" s="223"/>
    </row>
    <row r="60" spans="1:47" customFormat="1" x14ac:dyDescent="0.2">
      <c r="A60" s="430"/>
      <c r="B60" s="203" t="s">
        <v>992</v>
      </c>
      <c r="C60" s="203">
        <v>0</v>
      </c>
      <c r="D60" s="203">
        <v>120000</v>
      </c>
      <c r="E60" s="203">
        <v>0</v>
      </c>
      <c r="F60" s="203">
        <v>0</v>
      </c>
      <c r="G60" s="203">
        <v>0</v>
      </c>
      <c r="H60" s="203">
        <v>120000</v>
      </c>
      <c r="I60" s="203">
        <v>0</v>
      </c>
      <c r="J60" s="203">
        <v>0</v>
      </c>
      <c r="K60" s="203">
        <v>0</v>
      </c>
      <c r="L60" s="203">
        <f t="shared" si="10"/>
        <v>120000</v>
      </c>
      <c r="M60" s="203">
        <f t="shared" si="10"/>
        <v>0</v>
      </c>
      <c r="N60" s="203">
        <f t="shared" si="10"/>
        <v>0</v>
      </c>
      <c r="O60" s="203">
        <f t="shared" si="11"/>
        <v>120000</v>
      </c>
      <c r="AU60" s="223"/>
    </row>
    <row r="61" spans="1:47" customFormat="1" x14ac:dyDescent="0.2">
      <c r="A61" s="430"/>
      <c r="B61" s="203" t="s">
        <v>145</v>
      </c>
      <c r="C61" s="203">
        <v>721115.86</v>
      </c>
      <c r="D61" s="203">
        <v>1884364.81</v>
      </c>
      <c r="E61" s="203">
        <v>395624.78</v>
      </c>
      <c r="F61" s="203">
        <v>395624.78</v>
      </c>
      <c r="G61" s="203">
        <v>395624.78</v>
      </c>
      <c r="H61" s="203">
        <v>1884364.81</v>
      </c>
      <c r="I61" s="203">
        <v>395624.78</v>
      </c>
      <c r="J61" s="203">
        <v>395624.78</v>
      </c>
      <c r="K61" s="203">
        <v>395624.78</v>
      </c>
      <c r="L61" s="203">
        <f t="shared" si="10"/>
        <v>1488740.03</v>
      </c>
      <c r="M61" s="203">
        <f t="shared" si="10"/>
        <v>0</v>
      </c>
      <c r="N61" s="203">
        <f t="shared" si="10"/>
        <v>0</v>
      </c>
      <c r="O61" s="203">
        <f t="shared" si="11"/>
        <v>1488740.03</v>
      </c>
      <c r="AU61" s="223"/>
    </row>
    <row r="62" spans="1:47" customFormat="1" x14ac:dyDescent="0.2">
      <c r="A62" s="431"/>
      <c r="B62" s="203" t="s">
        <v>1003</v>
      </c>
      <c r="C62" s="203">
        <v>0</v>
      </c>
      <c r="D62" s="203">
        <v>99292.46</v>
      </c>
      <c r="E62" s="203">
        <v>99292.46</v>
      </c>
      <c r="F62" s="203">
        <v>99292.46</v>
      </c>
      <c r="G62" s="203">
        <v>99292.46</v>
      </c>
      <c r="H62" s="203">
        <v>99292.46</v>
      </c>
      <c r="I62" s="203">
        <v>99292.46</v>
      </c>
      <c r="J62" s="203">
        <v>99292.46</v>
      </c>
      <c r="K62" s="203">
        <v>99292.46</v>
      </c>
      <c r="L62" s="203">
        <f t="shared" si="10"/>
        <v>0</v>
      </c>
      <c r="M62" s="203">
        <f t="shared" si="10"/>
        <v>0</v>
      </c>
      <c r="N62" s="203">
        <f t="shared" si="10"/>
        <v>0</v>
      </c>
      <c r="O62" s="203">
        <f t="shared" si="11"/>
        <v>0</v>
      </c>
      <c r="AU62" s="223"/>
    </row>
    <row r="63" spans="1:47" customFormat="1" x14ac:dyDescent="0.2">
      <c r="A63" s="429" t="s">
        <v>22</v>
      </c>
      <c r="B63" s="203" t="s">
        <v>387</v>
      </c>
      <c r="C63" s="203">
        <v>0</v>
      </c>
      <c r="D63" s="203">
        <v>3736400</v>
      </c>
      <c r="E63" s="203">
        <v>3299219.27</v>
      </c>
      <c r="F63" s="203">
        <v>2027279.27</v>
      </c>
      <c r="G63" s="203">
        <v>2027279.27</v>
      </c>
      <c r="H63" s="203">
        <v>3736400</v>
      </c>
      <c r="I63" s="203">
        <v>3299219.27</v>
      </c>
      <c r="J63" s="203">
        <v>2027279.27</v>
      </c>
      <c r="K63" s="203">
        <v>2027279.27</v>
      </c>
      <c r="L63" s="203">
        <f t="shared" si="10"/>
        <v>437180.73</v>
      </c>
      <c r="M63" s="203">
        <f t="shared" si="10"/>
        <v>1271940</v>
      </c>
      <c r="N63" s="203">
        <f t="shared" si="10"/>
        <v>0</v>
      </c>
      <c r="O63" s="203">
        <f t="shared" si="11"/>
        <v>1709120.73</v>
      </c>
      <c r="AU63" s="223"/>
    </row>
    <row r="64" spans="1:47" customFormat="1" x14ac:dyDescent="0.2">
      <c r="A64" s="431"/>
      <c r="B64" s="203" t="s">
        <v>145</v>
      </c>
      <c r="C64" s="203">
        <v>3283019.83</v>
      </c>
      <c r="D64" s="203">
        <v>3465814</v>
      </c>
      <c r="E64" s="203">
        <v>3154775.75</v>
      </c>
      <c r="F64" s="203">
        <v>3154775.75</v>
      </c>
      <c r="G64" s="203">
        <v>3154775.75</v>
      </c>
      <c r="H64" s="203">
        <v>3465814</v>
      </c>
      <c r="I64" s="203">
        <v>3154775.75</v>
      </c>
      <c r="J64" s="203">
        <v>3154775.75</v>
      </c>
      <c r="K64" s="203">
        <v>3154775.75</v>
      </c>
      <c r="L64" s="203">
        <f t="shared" si="10"/>
        <v>311038.25</v>
      </c>
      <c r="M64" s="203">
        <f t="shared" si="10"/>
        <v>0</v>
      </c>
      <c r="N64" s="203">
        <f t="shared" si="10"/>
        <v>0</v>
      </c>
      <c r="O64" s="203">
        <f t="shared" si="11"/>
        <v>311038.25</v>
      </c>
      <c r="AU64" s="223"/>
    </row>
    <row r="65" spans="1:47" customFormat="1" ht="25.5" x14ac:dyDescent="0.2">
      <c r="A65" s="265" t="s">
        <v>109</v>
      </c>
      <c r="B65" s="203" t="s">
        <v>387</v>
      </c>
      <c r="C65" s="203">
        <v>0</v>
      </c>
      <c r="D65" s="203">
        <v>126000</v>
      </c>
      <c r="E65" s="203">
        <v>48000</v>
      </c>
      <c r="F65" s="203">
        <v>48000</v>
      </c>
      <c r="G65" s="203">
        <v>48000</v>
      </c>
      <c r="H65" s="203">
        <v>126000</v>
      </c>
      <c r="I65" s="203">
        <v>48000</v>
      </c>
      <c r="J65" s="203">
        <v>48000</v>
      </c>
      <c r="K65" s="203">
        <v>48000</v>
      </c>
      <c r="L65" s="203">
        <f t="shared" si="10"/>
        <v>78000</v>
      </c>
      <c r="M65" s="203">
        <f t="shared" si="10"/>
        <v>0</v>
      </c>
      <c r="N65" s="203">
        <f t="shared" si="10"/>
        <v>0</v>
      </c>
      <c r="O65" s="203">
        <f t="shared" si="11"/>
        <v>78000</v>
      </c>
      <c r="AU65" s="223"/>
    </row>
    <row r="66" spans="1:47" customFormat="1" x14ac:dyDescent="0.2">
      <c r="A66" s="429" t="s">
        <v>36</v>
      </c>
      <c r="B66" s="203" t="s">
        <v>1548</v>
      </c>
      <c r="C66" s="203">
        <v>0</v>
      </c>
      <c r="D66" s="203">
        <v>45359.46</v>
      </c>
      <c r="E66" s="203">
        <v>0</v>
      </c>
      <c r="F66" s="203">
        <v>0</v>
      </c>
      <c r="G66" s="203">
        <v>0</v>
      </c>
      <c r="H66" s="203">
        <v>45359.46</v>
      </c>
      <c r="I66" s="203">
        <v>0</v>
      </c>
      <c r="J66" s="203">
        <v>0</v>
      </c>
      <c r="K66" s="203">
        <v>0</v>
      </c>
      <c r="L66" s="203">
        <f t="shared" si="10"/>
        <v>45359.46</v>
      </c>
      <c r="M66" s="203">
        <f t="shared" si="10"/>
        <v>0</v>
      </c>
      <c r="N66" s="203">
        <f t="shared" si="10"/>
        <v>0</v>
      </c>
      <c r="O66" s="203">
        <f t="shared" si="11"/>
        <v>45359.46</v>
      </c>
      <c r="AU66" s="223"/>
    </row>
    <row r="67" spans="1:47" customFormat="1" x14ac:dyDescent="0.2">
      <c r="A67" s="430"/>
      <c r="B67" s="203" t="s">
        <v>993</v>
      </c>
      <c r="C67" s="203">
        <v>0</v>
      </c>
      <c r="D67" s="203">
        <v>11356.04</v>
      </c>
      <c r="E67" s="203">
        <v>0</v>
      </c>
      <c r="F67" s="203">
        <v>0</v>
      </c>
      <c r="G67" s="203">
        <v>0</v>
      </c>
      <c r="H67" s="203">
        <v>11356.04</v>
      </c>
      <c r="I67" s="203">
        <v>0</v>
      </c>
      <c r="J67" s="203">
        <v>0</v>
      </c>
      <c r="K67" s="203">
        <v>0</v>
      </c>
      <c r="L67" s="203">
        <f t="shared" si="10"/>
        <v>11356.04</v>
      </c>
      <c r="M67" s="203">
        <f t="shared" si="10"/>
        <v>0</v>
      </c>
      <c r="N67" s="203">
        <f t="shared" si="10"/>
        <v>0</v>
      </c>
      <c r="O67" s="203">
        <f t="shared" si="11"/>
        <v>11356.04</v>
      </c>
      <c r="AU67" s="223"/>
    </row>
    <row r="68" spans="1:47" customFormat="1" x14ac:dyDescent="0.2">
      <c r="A68" s="430"/>
      <c r="B68" s="203" t="s">
        <v>994</v>
      </c>
      <c r="C68" s="203">
        <v>0</v>
      </c>
      <c r="D68" s="203">
        <v>0</v>
      </c>
      <c r="E68" s="203">
        <v>0</v>
      </c>
      <c r="F68" s="203">
        <v>0</v>
      </c>
      <c r="G68" s="203">
        <v>0</v>
      </c>
      <c r="H68" s="203">
        <v>0</v>
      </c>
      <c r="I68" s="203">
        <v>0</v>
      </c>
      <c r="J68" s="203">
        <v>0</v>
      </c>
      <c r="K68" s="203">
        <v>0</v>
      </c>
      <c r="L68" s="203">
        <f t="shared" si="10"/>
        <v>0</v>
      </c>
      <c r="M68" s="203">
        <f t="shared" si="10"/>
        <v>0</v>
      </c>
      <c r="N68" s="203">
        <f t="shared" si="10"/>
        <v>0</v>
      </c>
      <c r="O68" s="203">
        <f t="shared" si="11"/>
        <v>0</v>
      </c>
      <c r="AU68" s="223"/>
    </row>
    <row r="69" spans="1:47" customFormat="1" x14ac:dyDescent="0.2">
      <c r="A69" s="430"/>
      <c r="B69" s="203" t="s">
        <v>995</v>
      </c>
      <c r="C69" s="203">
        <v>0</v>
      </c>
      <c r="D69" s="203">
        <v>4708.3999999999996</v>
      </c>
      <c r="E69" s="203">
        <v>0</v>
      </c>
      <c r="F69" s="203">
        <v>0</v>
      </c>
      <c r="G69" s="203">
        <v>0</v>
      </c>
      <c r="H69" s="203">
        <v>4708.3999999999996</v>
      </c>
      <c r="I69" s="203">
        <v>0</v>
      </c>
      <c r="J69" s="203">
        <v>0</v>
      </c>
      <c r="K69" s="203">
        <v>0</v>
      </c>
      <c r="L69" s="203">
        <f t="shared" si="10"/>
        <v>4708.3999999999996</v>
      </c>
      <c r="M69" s="203">
        <f t="shared" si="10"/>
        <v>0</v>
      </c>
      <c r="N69" s="203">
        <f t="shared" si="10"/>
        <v>0</v>
      </c>
      <c r="O69" s="203">
        <f t="shared" si="11"/>
        <v>4708.3999999999996</v>
      </c>
      <c r="AU69" s="223"/>
    </row>
    <row r="70" spans="1:47" customFormat="1" x14ac:dyDescent="0.2">
      <c r="A70" s="430"/>
      <c r="B70" s="203" t="s">
        <v>1549</v>
      </c>
      <c r="C70" s="203">
        <v>0</v>
      </c>
      <c r="D70" s="203">
        <v>0</v>
      </c>
      <c r="E70" s="203">
        <v>0</v>
      </c>
      <c r="F70" s="203">
        <v>0</v>
      </c>
      <c r="G70" s="203">
        <v>0</v>
      </c>
      <c r="H70" s="203">
        <v>0</v>
      </c>
      <c r="I70" s="203">
        <v>0</v>
      </c>
      <c r="J70" s="203">
        <v>0</v>
      </c>
      <c r="K70" s="203">
        <v>0</v>
      </c>
      <c r="L70" s="203">
        <f t="shared" si="10"/>
        <v>0</v>
      </c>
      <c r="M70" s="203">
        <f t="shared" si="10"/>
        <v>0</v>
      </c>
      <c r="N70" s="203">
        <f t="shared" si="10"/>
        <v>0</v>
      </c>
      <c r="O70" s="203">
        <f t="shared" si="11"/>
        <v>0</v>
      </c>
      <c r="AU70" s="223"/>
    </row>
    <row r="71" spans="1:47" customFormat="1" x14ac:dyDescent="0.2">
      <c r="A71" s="430"/>
      <c r="B71" s="203" t="s">
        <v>147</v>
      </c>
      <c r="C71" s="203">
        <v>0</v>
      </c>
      <c r="D71" s="203">
        <v>2.9</v>
      </c>
      <c r="E71" s="203">
        <v>0</v>
      </c>
      <c r="F71" s="203">
        <v>0</v>
      </c>
      <c r="G71" s="203">
        <v>0</v>
      </c>
      <c r="H71" s="203">
        <v>2.9</v>
      </c>
      <c r="I71" s="203">
        <v>0</v>
      </c>
      <c r="J71" s="203">
        <v>0</v>
      </c>
      <c r="K71" s="203">
        <v>0</v>
      </c>
      <c r="L71" s="203">
        <f t="shared" si="10"/>
        <v>2.9</v>
      </c>
      <c r="M71" s="203">
        <f t="shared" si="10"/>
        <v>0</v>
      </c>
      <c r="N71" s="203">
        <f t="shared" si="10"/>
        <v>0</v>
      </c>
      <c r="O71" s="203">
        <f t="shared" si="11"/>
        <v>2.9</v>
      </c>
      <c r="AU71" s="223"/>
    </row>
    <row r="72" spans="1:47" customFormat="1" x14ac:dyDescent="0.2">
      <c r="A72" s="430"/>
      <c r="B72" s="203" t="s">
        <v>996</v>
      </c>
      <c r="C72" s="203">
        <v>0</v>
      </c>
      <c r="D72" s="203">
        <v>0</v>
      </c>
      <c r="E72" s="203">
        <v>0</v>
      </c>
      <c r="F72" s="203">
        <v>0</v>
      </c>
      <c r="G72" s="203">
        <v>0</v>
      </c>
      <c r="H72" s="203">
        <v>0</v>
      </c>
      <c r="I72" s="203">
        <v>0</v>
      </c>
      <c r="J72" s="203">
        <v>0</v>
      </c>
      <c r="K72" s="203">
        <v>0</v>
      </c>
      <c r="L72" s="203">
        <f t="shared" si="10"/>
        <v>0</v>
      </c>
      <c r="M72" s="203">
        <f t="shared" si="10"/>
        <v>0</v>
      </c>
      <c r="N72" s="203">
        <f t="shared" si="10"/>
        <v>0</v>
      </c>
      <c r="O72" s="203">
        <f t="shared" si="11"/>
        <v>0</v>
      </c>
      <c r="AU72" s="223"/>
    </row>
    <row r="73" spans="1:47" customFormat="1" x14ac:dyDescent="0.2">
      <c r="A73" s="430"/>
      <c r="B73" s="203" t="s">
        <v>997</v>
      </c>
      <c r="C73" s="203">
        <v>0</v>
      </c>
      <c r="D73" s="203">
        <v>0</v>
      </c>
      <c r="E73" s="203">
        <v>0</v>
      </c>
      <c r="F73" s="203">
        <v>0</v>
      </c>
      <c r="G73" s="203">
        <v>0</v>
      </c>
      <c r="H73" s="203">
        <v>0</v>
      </c>
      <c r="I73" s="203">
        <v>0</v>
      </c>
      <c r="J73" s="203">
        <v>0</v>
      </c>
      <c r="K73" s="203">
        <v>0</v>
      </c>
      <c r="L73" s="203">
        <f t="shared" si="10"/>
        <v>0</v>
      </c>
      <c r="M73" s="203">
        <f t="shared" si="10"/>
        <v>0</v>
      </c>
      <c r="N73" s="203">
        <f t="shared" si="10"/>
        <v>0</v>
      </c>
      <c r="O73" s="203">
        <f t="shared" si="11"/>
        <v>0</v>
      </c>
      <c r="AU73" s="223"/>
    </row>
    <row r="74" spans="1:47" customFormat="1" x14ac:dyDescent="0.2">
      <c r="A74" s="430"/>
      <c r="B74" s="203" t="s">
        <v>1550</v>
      </c>
      <c r="C74" s="203">
        <v>0</v>
      </c>
      <c r="D74" s="203">
        <v>539.42999999999995</v>
      </c>
      <c r="E74" s="203">
        <v>0</v>
      </c>
      <c r="F74" s="203">
        <v>0</v>
      </c>
      <c r="G74" s="203">
        <v>0</v>
      </c>
      <c r="H74" s="203">
        <v>539.42999999999995</v>
      </c>
      <c r="I74" s="203">
        <v>0</v>
      </c>
      <c r="J74" s="203">
        <v>0</v>
      </c>
      <c r="K74" s="203">
        <v>0</v>
      </c>
      <c r="L74" s="203">
        <f t="shared" si="10"/>
        <v>539.42999999999995</v>
      </c>
      <c r="M74" s="203">
        <f t="shared" si="10"/>
        <v>0</v>
      </c>
      <c r="N74" s="203">
        <f t="shared" si="10"/>
        <v>0</v>
      </c>
      <c r="O74" s="203">
        <f t="shared" si="11"/>
        <v>539.42999999999995</v>
      </c>
      <c r="AU74" s="223"/>
    </row>
    <row r="75" spans="1:47" customFormat="1" x14ac:dyDescent="0.2">
      <c r="A75" s="430"/>
      <c r="B75" s="203" t="s">
        <v>1551</v>
      </c>
      <c r="C75" s="203">
        <v>0</v>
      </c>
      <c r="D75" s="203">
        <v>493.69</v>
      </c>
      <c r="E75" s="203">
        <v>0</v>
      </c>
      <c r="F75" s="203">
        <v>0</v>
      </c>
      <c r="G75" s="203">
        <v>0</v>
      </c>
      <c r="H75" s="203">
        <v>493.69</v>
      </c>
      <c r="I75" s="203">
        <v>0</v>
      </c>
      <c r="J75" s="203">
        <v>0</v>
      </c>
      <c r="K75" s="203">
        <v>0</v>
      </c>
      <c r="L75" s="203">
        <f t="shared" si="10"/>
        <v>493.69</v>
      </c>
      <c r="M75" s="203">
        <f t="shared" si="10"/>
        <v>0</v>
      </c>
      <c r="N75" s="203">
        <f t="shared" si="10"/>
        <v>0</v>
      </c>
      <c r="O75" s="203">
        <f t="shared" si="11"/>
        <v>493.69</v>
      </c>
      <c r="AU75" s="223"/>
    </row>
    <row r="76" spans="1:47" customFormat="1" x14ac:dyDescent="0.2">
      <c r="A76" s="430"/>
      <c r="B76" s="203" t="s">
        <v>998</v>
      </c>
      <c r="C76" s="203">
        <v>0</v>
      </c>
      <c r="D76" s="203">
        <v>9794.58</v>
      </c>
      <c r="E76" s="203">
        <v>0</v>
      </c>
      <c r="F76" s="203">
        <v>0</v>
      </c>
      <c r="G76" s="203">
        <v>0</v>
      </c>
      <c r="H76" s="203">
        <v>9794.58</v>
      </c>
      <c r="I76" s="203">
        <v>0</v>
      </c>
      <c r="J76" s="203">
        <v>0</v>
      </c>
      <c r="K76" s="203">
        <v>0</v>
      </c>
      <c r="L76" s="203">
        <f t="shared" si="10"/>
        <v>9794.58</v>
      </c>
      <c r="M76" s="203">
        <f t="shared" si="10"/>
        <v>0</v>
      </c>
      <c r="N76" s="203">
        <f t="shared" si="10"/>
        <v>0</v>
      </c>
      <c r="O76" s="203">
        <f t="shared" si="11"/>
        <v>9794.58</v>
      </c>
      <c r="AU76" s="223"/>
    </row>
    <row r="77" spans="1:47" customFormat="1" x14ac:dyDescent="0.2">
      <c r="A77" s="430"/>
      <c r="B77" s="203" t="s">
        <v>387</v>
      </c>
      <c r="C77" s="203">
        <v>11000000</v>
      </c>
      <c r="D77" s="203">
        <v>31903.62</v>
      </c>
      <c r="E77" s="203">
        <v>0</v>
      </c>
      <c r="F77" s="203">
        <v>0</v>
      </c>
      <c r="G77" s="203">
        <v>0</v>
      </c>
      <c r="H77" s="203">
        <v>31903.62</v>
      </c>
      <c r="I77" s="203">
        <v>0</v>
      </c>
      <c r="J77" s="203">
        <v>0</v>
      </c>
      <c r="K77" s="203">
        <v>0</v>
      </c>
      <c r="L77" s="203">
        <f t="shared" si="10"/>
        <v>31903.62</v>
      </c>
      <c r="M77" s="203">
        <f t="shared" si="10"/>
        <v>0</v>
      </c>
      <c r="N77" s="203">
        <f t="shared" si="10"/>
        <v>0</v>
      </c>
      <c r="O77" s="203">
        <f t="shared" si="11"/>
        <v>31903.62</v>
      </c>
      <c r="AU77" s="223"/>
    </row>
    <row r="78" spans="1:47" customFormat="1" x14ac:dyDescent="0.2">
      <c r="A78" s="430"/>
      <c r="B78" s="203" t="s">
        <v>999</v>
      </c>
      <c r="C78" s="203">
        <v>0</v>
      </c>
      <c r="D78" s="203">
        <v>0</v>
      </c>
      <c r="E78" s="203">
        <v>0</v>
      </c>
      <c r="F78" s="203">
        <v>0</v>
      </c>
      <c r="G78" s="203">
        <v>0</v>
      </c>
      <c r="H78" s="203">
        <v>0</v>
      </c>
      <c r="I78" s="203">
        <v>0</v>
      </c>
      <c r="J78" s="203">
        <v>0</v>
      </c>
      <c r="K78" s="203">
        <v>0</v>
      </c>
      <c r="L78" s="203">
        <f t="shared" si="10"/>
        <v>0</v>
      </c>
      <c r="M78" s="203">
        <f t="shared" si="10"/>
        <v>0</v>
      </c>
      <c r="N78" s="203">
        <f t="shared" si="10"/>
        <v>0</v>
      </c>
      <c r="O78" s="203">
        <f t="shared" si="11"/>
        <v>0</v>
      </c>
      <c r="AU78" s="223"/>
    </row>
    <row r="79" spans="1:47" customFormat="1" x14ac:dyDescent="0.2">
      <c r="A79" s="430"/>
      <c r="B79" s="203" t="s">
        <v>1000</v>
      </c>
      <c r="C79" s="203">
        <v>0</v>
      </c>
      <c r="D79" s="203">
        <v>315994.61</v>
      </c>
      <c r="E79" s="203">
        <v>0</v>
      </c>
      <c r="F79" s="203">
        <v>0</v>
      </c>
      <c r="G79" s="203">
        <v>0</v>
      </c>
      <c r="H79" s="203">
        <v>315994.61</v>
      </c>
      <c r="I79" s="203">
        <v>0</v>
      </c>
      <c r="J79" s="203">
        <v>0</v>
      </c>
      <c r="K79" s="203">
        <v>0</v>
      </c>
      <c r="L79" s="203">
        <f t="shared" si="10"/>
        <v>315994.61</v>
      </c>
      <c r="M79" s="203">
        <f t="shared" si="10"/>
        <v>0</v>
      </c>
      <c r="N79" s="203">
        <f t="shared" si="10"/>
        <v>0</v>
      </c>
      <c r="O79" s="203">
        <f t="shared" si="11"/>
        <v>315994.61</v>
      </c>
      <c r="AU79" s="223"/>
    </row>
    <row r="80" spans="1:47" customFormat="1" x14ac:dyDescent="0.2">
      <c r="A80" s="430"/>
      <c r="B80" s="203" t="s">
        <v>1001</v>
      </c>
      <c r="C80" s="203">
        <v>0</v>
      </c>
      <c r="D80" s="203">
        <v>36280.730000000003</v>
      </c>
      <c r="E80" s="203">
        <v>0</v>
      </c>
      <c r="F80" s="203">
        <v>0</v>
      </c>
      <c r="G80" s="203">
        <v>0</v>
      </c>
      <c r="H80" s="203">
        <v>36280.730000000003</v>
      </c>
      <c r="I80" s="203">
        <v>0</v>
      </c>
      <c r="J80" s="203">
        <v>0</v>
      </c>
      <c r="K80" s="203">
        <v>0</v>
      </c>
      <c r="L80" s="203">
        <f t="shared" si="10"/>
        <v>36280.730000000003</v>
      </c>
      <c r="M80" s="203">
        <f t="shared" si="10"/>
        <v>0</v>
      </c>
      <c r="N80" s="203">
        <f t="shared" si="10"/>
        <v>0</v>
      </c>
      <c r="O80" s="203">
        <f t="shared" si="11"/>
        <v>36280.730000000003</v>
      </c>
      <c r="AU80" s="223"/>
    </row>
    <row r="81" spans="1:47" customFormat="1" x14ac:dyDescent="0.2">
      <c r="A81" s="430"/>
      <c r="B81" s="203" t="s">
        <v>1002</v>
      </c>
      <c r="C81" s="203">
        <v>0</v>
      </c>
      <c r="D81" s="203">
        <v>9715.02</v>
      </c>
      <c r="E81" s="203">
        <v>0</v>
      </c>
      <c r="F81" s="203">
        <v>0</v>
      </c>
      <c r="G81" s="203">
        <v>0</v>
      </c>
      <c r="H81" s="203">
        <v>9715.02</v>
      </c>
      <c r="I81" s="203">
        <v>0</v>
      </c>
      <c r="J81" s="203">
        <v>0</v>
      </c>
      <c r="K81" s="203">
        <v>0</v>
      </c>
      <c r="L81" s="203">
        <f t="shared" si="10"/>
        <v>9715.02</v>
      </c>
      <c r="M81" s="203">
        <f t="shared" si="10"/>
        <v>0</v>
      </c>
      <c r="N81" s="203">
        <f t="shared" si="10"/>
        <v>0</v>
      </c>
      <c r="O81" s="203">
        <f t="shared" si="11"/>
        <v>9715.02</v>
      </c>
      <c r="AU81" s="223"/>
    </row>
    <row r="82" spans="1:47" customFormat="1" x14ac:dyDescent="0.2">
      <c r="A82" s="430"/>
      <c r="B82" s="203" t="s">
        <v>1982</v>
      </c>
      <c r="C82" s="203">
        <v>0</v>
      </c>
      <c r="D82" s="203">
        <v>545.79</v>
      </c>
      <c r="E82" s="203">
        <v>0</v>
      </c>
      <c r="F82" s="203">
        <v>0</v>
      </c>
      <c r="G82" s="203">
        <v>0</v>
      </c>
      <c r="H82" s="203">
        <v>545.79</v>
      </c>
      <c r="I82" s="203">
        <v>0</v>
      </c>
      <c r="J82" s="203">
        <v>0</v>
      </c>
      <c r="K82" s="203">
        <v>0</v>
      </c>
      <c r="L82" s="203">
        <f t="shared" si="10"/>
        <v>545.79</v>
      </c>
      <c r="M82" s="203">
        <f t="shared" si="10"/>
        <v>0</v>
      </c>
      <c r="N82" s="203">
        <f t="shared" si="10"/>
        <v>0</v>
      </c>
      <c r="O82" s="203">
        <f t="shared" si="11"/>
        <v>545.79</v>
      </c>
      <c r="AU82" s="223"/>
    </row>
    <row r="83" spans="1:47" customFormat="1" x14ac:dyDescent="0.2">
      <c r="A83" s="430"/>
      <c r="B83" s="203" t="s">
        <v>1552</v>
      </c>
      <c r="C83" s="203">
        <v>0</v>
      </c>
      <c r="D83" s="203">
        <v>1510048.83</v>
      </c>
      <c r="E83" s="203">
        <v>0</v>
      </c>
      <c r="F83" s="203">
        <v>0</v>
      </c>
      <c r="G83" s="203">
        <v>0</v>
      </c>
      <c r="H83" s="203">
        <v>1510048.83</v>
      </c>
      <c r="I83" s="203">
        <v>0</v>
      </c>
      <c r="J83" s="203">
        <v>0</v>
      </c>
      <c r="K83" s="203">
        <v>0</v>
      </c>
      <c r="L83" s="203">
        <f t="shared" si="10"/>
        <v>1510048.83</v>
      </c>
      <c r="M83" s="203">
        <f t="shared" si="10"/>
        <v>0</v>
      </c>
      <c r="N83" s="203">
        <f t="shared" si="10"/>
        <v>0</v>
      </c>
      <c r="O83" s="203">
        <f t="shared" si="11"/>
        <v>1510048.83</v>
      </c>
      <c r="AU83" s="223"/>
    </row>
    <row r="84" spans="1:47" customFormat="1" x14ac:dyDescent="0.2">
      <c r="A84" s="430"/>
      <c r="B84" s="203" t="s">
        <v>145</v>
      </c>
      <c r="C84" s="203">
        <v>0</v>
      </c>
      <c r="D84" s="203">
        <v>179.72</v>
      </c>
      <c r="E84" s="203">
        <v>0</v>
      </c>
      <c r="F84" s="203">
        <v>0</v>
      </c>
      <c r="G84" s="203">
        <v>0</v>
      </c>
      <c r="H84" s="203">
        <v>179.72</v>
      </c>
      <c r="I84" s="203">
        <v>0</v>
      </c>
      <c r="J84" s="203">
        <v>0</v>
      </c>
      <c r="K84" s="203">
        <v>0</v>
      </c>
      <c r="L84" s="203">
        <f t="shared" si="10"/>
        <v>179.72</v>
      </c>
      <c r="M84" s="203">
        <f t="shared" si="10"/>
        <v>0</v>
      </c>
      <c r="N84" s="203">
        <f t="shared" si="10"/>
        <v>0</v>
      </c>
      <c r="O84" s="203">
        <f t="shared" si="11"/>
        <v>179.72</v>
      </c>
      <c r="AU84" s="223"/>
    </row>
    <row r="85" spans="1:47" customFormat="1" x14ac:dyDescent="0.2">
      <c r="A85" s="431"/>
      <c r="B85" s="203" t="s">
        <v>1003</v>
      </c>
      <c r="C85" s="203">
        <v>0</v>
      </c>
      <c r="D85" s="203">
        <v>466.24</v>
      </c>
      <c r="E85" s="203">
        <v>0</v>
      </c>
      <c r="F85" s="203">
        <v>0</v>
      </c>
      <c r="G85" s="203">
        <v>0</v>
      </c>
      <c r="H85" s="203">
        <v>466.24</v>
      </c>
      <c r="I85" s="203">
        <v>0</v>
      </c>
      <c r="J85" s="203">
        <v>0</v>
      </c>
      <c r="K85" s="203">
        <v>0</v>
      </c>
      <c r="L85" s="203">
        <f t="shared" si="10"/>
        <v>466.24</v>
      </c>
      <c r="M85" s="203">
        <f t="shared" si="10"/>
        <v>0</v>
      </c>
      <c r="N85" s="203">
        <f t="shared" si="10"/>
        <v>0</v>
      </c>
      <c r="O85" s="203">
        <f t="shared" si="11"/>
        <v>466.24</v>
      </c>
      <c r="AU85" s="223"/>
    </row>
    <row r="86" spans="1:47" customFormat="1" x14ac:dyDescent="0.2">
      <c r="A86" s="429" t="s">
        <v>103</v>
      </c>
      <c r="B86" s="203" t="s">
        <v>387</v>
      </c>
      <c r="C86" s="203">
        <v>0</v>
      </c>
      <c r="D86" s="203">
        <v>2639600</v>
      </c>
      <c r="E86" s="203">
        <v>1085048.96</v>
      </c>
      <c r="F86" s="203">
        <v>71500</v>
      </c>
      <c r="G86" s="203">
        <v>71500</v>
      </c>
      <c r="H86" s="203">
        <v>2639600</v>
      </c>
      <c r="I86" s="203">
        <v>1085048.96</v>
      </c>
      <c r="J86" s="203">
        <v>71500</v>
      </c>
      <c r="K86" s="203">
        <v>71500</v>
      </c>
      <c r="L86" s="203">
        <f t="shared" si="10"/>
        <v>1554551.04</v>
      </c>
      <c r="M86" s="203">
        <f t="shared" si="10"/>
        <v>1013548.96</v>
      </c>
      <c r="N86" s="203">
        <f t="shared" si="10"/>
        <v>0</v>
      </c>
      <c r="O86" s="203">
        <f t="shared" si="11"/>
        <v>2568100</v>
      </c>
      <c r="AU86" s="223"/>
    </row>
    <row r="87" spans="1:47" customFormat="1" x14ac:dyDescent="0.2">
      <c r="A87" s="430"/>
      <c r="B87" s="203" t="s">
        <v>992</v>
      </c>
      <c r="C87" s="203">
        <v>0</v>
      </c>
      <c r="D87" s="203">
        <v>1050000</v>
      </c>
      <c r="E87" s="203">
        <v>0</v>
      </c>
      <c r="F87" s="203">
        <v>0</v>
      </c>
      <c r="G87" s="203">
        <v>0</v>
      </c>
      <c r="H87" s="203">
        <v>1050000</v>
      </c>
      <c r="I87" s="203">
        <v>0</v>
      </c>
      <c r="J87" s="203">
        <v>0</v>
      </c>
      <c r="K87" s="203">
        <v>0</v>
      </c>
      <c r="L87" s="203">
        <f t="shared" si="10"/>
        <v>1050000</v>
      </c>
      <c r="M87" s="203">
        <f t="shared" si="10"/>
        <v>0</v>
      </c>
      <c r="N87" s="203">
        <f t="shared" si="10"/>
        <v>0</v>
      </c>
      <c r="O87" s="203">
        <f t="shared" si="11"/>
        <v>1050000</v>
      </c>
      <c r="AU87" s="223"/>
    </row>
    <row r="88" spans="1:47" customFormat="1" x14ac:dyDescent="0.2">
      <c r="A88" s="431"/>
      <c r="B88" s="203" t="s">
        <v>1003</v>
      </c>
      <c r="C88" s="203">
        <v>0</v>
      </c>
      <c r="D88" s="203">
        <v>5995.01</v>
      </c>
      <c r="E88" s="203">
        <v>5995.01</v>
      </c>
      <c r="F88" s="203">
        <v>5995.01</v>
      </c>
      <c r="G88" s="203">
        <v>5995.01</v>
      </c>
      <c r="H88" s="203">
        <v>5995.01</v>
      </c>
      <c r="I88" s="203">
        <v>5995.01</v>
      </c>
      <c r="J88" s="203">
        <v>5995.01</v>
      </c>
      <c r="K88" s="203">
        <v>5995.01</v>
      </c>
      <c r="L88" s="203">
        <f t="shared" si="10"/>
        <v>0</v>
      </c>
      <c r="M88" s="203">
        <f t="shared" si="10"/>
        <v>0</v>
      </c>
      <c r="N88" s="203">
        <f t="shared" si="10"/>
        <v>0</v>
      </c>
      <c r="O88" s="203">
        <f t="shared" si="11"/>
        <v>0</v>
      </c>
      <c r="AU88" s="223"/>
    </row>
    <row r="89" spans="1:47" customFormat="1" x14ac:dyDescent="0.2">
      <c r="A89" s="429" t="s">
        <v>37</v>
      </c>
      <c r="B89" s="203" t="s">
        <v>993</v>
      </c>
      <c r="C89" s="203">
        <v>0</v>
      </c>
      <c r="D89" s="203">
        <v>13317765</v>
      </c>
      <c r="E89" s="203">
        <v>12695005.41</v>
      </c>
      <c r="F89" s="203">
        <v>1240997.26</v>
      </c>
      <c r="G89" s="203">
        <v>1240997.26</v>
      </c>
      <c r="H89" s="203">
        <v>13317765</v>
      </c>
      <c r="I89" s="203">
        <v>12695005.41</v>
      </c>
      <c r="J89" s="203">
        <v>1240997.26</v>
      </c>
      <c r="K89" s="203">
        <v>1240997.26</v>
      </c>
      <c r="L89" s="203">
        <f t="shared" si="10"/>
        <v>622759.58999999985</v>
      </c>
      <c r="M89" s="203">
        <f t="shared" si="10"/>
        <v>11454008.15</v>
      </c>
      <c r="N89" s="203">
        <f t="shared" si="10"/>
        <v>0</v>
      </c>
      <c r="O89" s="203">
        <f t="shared" si="11"/>
        <v>12076767.74</v>
      </c>
      <c r="AU89" s="223"/>
    </row>
    <row r="90" spans="1:47" customFormat="1" x14ac:dyDescent="0.2">
      <c r="A90" s="430"/>
      <c r="B90" s="203" t="s">
        <v>1549</v>
      </c>
      <c r="C90" s="203">
        <v>0</v>
      </c>
      <c r="D90" s="203">
        <v>7890103</v>
      </c>
      <c r="E90" s="203">
        <v>0</v>
      </c>
      <c r="F90" s="203">
        <v>0</v>
      </c>
      <c r="G90" s="203">
        <v>0</v>
      </c>
      <c r="H90" s="203">
        <v>7890103</v>
      </c>
      <c r="I90" s="203">
        <v>0</v>
      </c>
      <c r="J90" s="203">
        <v>0</v>
      </c>
      <c r="K90" s="203">
        <v>0</v>
      </c>
      <c r="L90" s="203">
        <f t="shared" si="10"/>
        <v>7890103</v>
      </c>
      <c r="M90" s="203">
        <f t="shared" si="10"/>
        <v>0</v>
      </c>
      <c r="N90" s="203">
        <f t="shared" si="10"/>
        <v>0</v>
      </c>
      <c r="O90" s="203">
        <f t="shared" si="11"/>
        <v>7890103</v>
      </c>
      <c r="AU90" s="223"/>
    </row>
    <row r="91" spans="1:47" customFormat="1" x14ac:dyDescent="0.2">
      <c r="A91" s="430"/>
      <c r="B91" s="203" t="s">
        <v>147</v>
      </c>
      <c r="C91" s="203">
        <v>0</v>
      </c>
      <c r="D91" s="203">
        <v>13620437.710000001</v>
      </c>
      <c r="E91" s="203">
        <v>12916325.630000001</v>
      </c>
      <c r="F91" s="203">
        <v>4388102.76</v>
      </c>
      <c r="G91" s="203">
        <v>4388102.76</v>
      </c>
      <c r="H91" s="203">
        <v>13620437.710000001</v>
      </c>
      <c r="I91" s="203">
        <v>12916325.630000001</v>
      </c>
      <c r="J91" s="203">
        <v>4388102.76</v>
      </c>
      <c r="K91" s="203">
        <v>4388102.76</v>
      </c>
      <c r="L91" s="203">
        <f t="shared" si="10"/>
        <v>704112.08000000007</v>
      </c>
      <c r="M91" s="203">
        <f t="shared" si="10"/>
        <v>8528222.870000001</v>
      </c>
      <c r="N91" s="203">
        <f t="shared" si="10"/>
        <v>0</v>
      </c>
      <c r="O91" s="203">
        <f t="shared" si="11"/>
        <v>9232334.9500000011</v>
      </c>
      <c r="AU91" s="223"/>
    </row>
    <row r="92" spans="1:47" customFormat="1" x14ac:dyDescent="0.2">
      <c r="A92" s="430"/>
      <c r="B92" s="203" t="s">
        <v>1550</v>
      </c>
      <c r="C92" s="203">
        <v>0</v>
      </c>
      <c r="D92" s="203">
        <v>8975175</v>
      </c>
      <c r="E92" s="203">
        <v>8721149.7100000009</v>
      </c>
      <c r="F92" s="203">
        <v>4354914.12</v>
      </c>
      <c r="G92" s="203">
        <v>4354914.12</v>
      </c>
      <c r="H92" s="203">
        <v>8975175</v>
      </c>
      <c r="I92" s="203">
        <v>8721149.7100000009</v>
      </c>
      <c r="J92" s="203">
        <v>4354914.12</v>
      </c>
      <c r="K92" s="203">
        <v>4354914.12</v>
      </c>
      <c r="L92" s="203">
        <f t="shared" si="10"/>
        <v>254025.28999999911</v>
      </c>
      <c r="M92" s="203">
        <f t="shared" si="10"/>
        <v>4366235.5900000008</v>
      </c>
      <c r="N92" s="203">
        <f t="shared" si="10"/>
        <v>0</v>
      </c>
      <c r="O92" s="203">
        <f t="shared" si="11"/>
        <v>4620260.88</v>
      </c>
      <c r="AU92" s="223"/>
    </row>
    <row r="93" spans="1:47" customFormat="1" x14ac:dyDescent="0.2">
      <c r="A93" s="430"/>
      <c r="B93" s="203" t="s">
        <v>998</v>
      </c>
      <c r="C93" s="203">
        <v>0</v>
      </c>
      <c r="D93" s="203">
        <v>2287753.2400000002</v>
      </c>
      <c r="E93" s="203">
        <v>2287753.2400000002</v>
      </c>
      <c r="F93" s="203">
        <v>2287753.2400000002</v>
      </c>
      <c r="G93" s="203">
        <v>2287753.2400000002</v>
      </c>
      <c r="H93" s="203">
        <v>2287753.2400000002</v>
      </c>
      <c r="I93" s="203">
        <v>2287753.2400000002</v>
      </c>
      <c r="J93" s="203">
        <v>2287753.2400000002</v>
      </c>
      <c r="K93" s="203">
        <v>2287753.2400000002</v>
      </c>
      <c r="L93" s="203">
        <f t="shared" si="10"/>
        <v>0</v>
      </c>
      <c r="M93" s="203">
        <f t="shared" si="10"/>
        <v>0</v>
      </c>
      <c r="N93" s="203">
        <f t="shared" si="10"/>
        <v>0</v>
      </c>
      <c r="O93" s="203">
        <f t="shared" si="11"/>
        <v>0</v>
      </c>
      <c r="AU93" s="223"/>
    </row>
    <row r="94" spans="1:47" customFormat="1" x14ac:dyDescent="0.2">
      <c r="A94" s="430"/>
      <c r="B94" s="203" t="s">
        <v>387</v>
      </c>
      <c r="C94" s="203">
        <v>0</v>
      </c>
      <c r="D94" s="203">
        <v>350000</v>
      </c>
      <c r="E94" s="203">
        <v>342990.89</v>
      </c>
      <c r="F94" s="203">
        <v>9375.06</v>
      </c>
      <c r="G94" s="203">
        <v>9375.06</v>
      </c>
      <c r="H94" s="203">
        <v>350000</v>
      </c>
      <c r="I94" s="203">
        <v>342990.89</v>
      </c>
      <c r="J94" s="203">
        <v>9375.06</v>
      </c>
      <c r="K94" s="203">
        <v>9375.06</v>
      </c>
      <c r="L94" s="203">
        <f t="shared" si="10"/>
        <v>7009.109999999986</v>
      </c>
      <c r="M94" s="203">
        <f t="shared" si="10"/>
        <v>333615.83</v>
      </c>
      <c r="N94" s="203">
        <f t="shared" si="10"/>
        <v>0</v>
      </c>
      <c r="O94" s="203">
        <f t="shared" si="11"/>
        <v>340624.94</v>
      </c>
      <c r="AU94" s="223"/>
    </row>
    <row r="95" spans="1:47" customFormat="1" x14ac:dyDescent="0.2">
      <c r="A95" s="430"/>
      <c r="B95" s="203" t="s">
        <v>1000</v>
      </c>
      <c r="C95" s="203">
        <v>0</v>
      </c>
      <c r="D95" s="203">
        <v>1344991.22</v>
      </c>
      <c r="E95" s="203">
        <v>1327239.24</v>
      </c>
      <c r="F95" s="203">
        <v>373838.21</v>
      </c>
      <c r="G95" s="203">
        <v>373838.21</v>
      </c>
      <c r="H95" s="203">
        <v>1344991.22</v>
      </c>
      <c r="I95" s="203">
        <v>1327239.24</v>
      </c>
      <c r="J95" s="203">
        <v>373838.21</v>
      </c>
      <c r="K95" s="203">
        <v>373838.21</v>
      </c>
      <c r="L95" s="203">
        <f t="shared" si="10"/>
        <v>17751.979999999981</v>
      </c>
      <c r="M95" s="203">
        <f t="shared" si="10"/>
        <v>953401.03</v>
      </c>
      <c r="N95" s="203">
        <f t="shared" si="10"/>
        <v>0</v>
      </c>
      <c r="O95" s="203">
        <f t="shared" si="11"/>
        <v>971153.01</v>
      </c>
      <c r="AU95" s="223"/>
    </row>
    <row r="96" spans="1:47" customFormat="1" x14ac:dyDescent="0.2">
      <c r="A96" s="430"/>
      <c r="B96" s="203" t="s">
        <v>1001</v>
      </c>
      <c r="C96" s="203">
        <v>0</v>
      </c>
      <c r="D96" s="203">
        <v>966576.56</v>
      </c>
      <c r="E96" s="203">
        <v>966576.56</v>
      </c>
      <c r="F96" s="203">
        <v>966576.56</v>
      </c>
      <c r="G96" s="203">
        <v>966576.56</v>
      </c>
      <c r="H96" s="203">
        <v>966576.56</v>
      </c>
      <c r="I96" s="203">
        <v>966576.56</v>
      </c>
      <c r="J96" s="203">
        <v>966576.56</v>
      </c>
      <c r="K96" s="203">
        <v>966576.56</v>
      </c>
      <c r="L96" s="203">
        <f t="shared" si="10"/>
        <v>0</v>
      </c>
      <c r="M96" s="203">
        <f t="shared" si="10"/>
        <v>0</v>
      </c>
      <c r="N96" s="203">
        <f t="shared" si="10"/>
        <v>0</v>
      </c>
      <c r="O96" s="203">
        <f t="shared" si="11"/>
        <v>0</v>
      </c>
      <c r="AU96" s="223"/>
    </row>
    <row r="97" spans="1:47" customFormat="1" x14ac:dyDescent="0.2">
      <c r="A97" s="431"/>
      <c r="B97" s="203" t="s">
        <v>1982</v>
      </c>
      <c r="C97" s="203">
        <v>0</v>
      </c>
      <c r="D97" s="203">
        <v>9189562.5700000003</v>
      </c>
      <c r="E97" s="203">
        <v>8967940.8300000001</v>
      </c>
      <c r="F97" s="203">
        <v>3386266.42</v>
      </c>
      <c r="G97" s="203">
        <v>3386266.42</v>
      </c>
      <c r="H97" s="203">
        <v>9189562.5700000003</v>
      </c>
      <c r="I97" s="203">
        <v>8967940.8300000001</v>
      </c>
      <c r="J97" s="203">
        <v>3386266.42</v>
      </c>
      <c r="K97" s="203">
        <v>3386266.42</v>
      </c>
      <c r="L97" s="203">
        <f t="shared" si="10"/>
        <v>221621.74000000022</v>
      </c>
      <c r="M97" s="203">
        <f t="shared" si="10"/>
        <v>5581674.4100000001</v>
      </c>
      <c r="N97" s="203">
        <f t="shared" si="10"/>
        <v>0</v>
      </c>
      <c r="O97" s="203">
        <f t="shared" si="11"/>
        <v>5803296.1500000004</v>
      </c>
      <c r="AU97" s="223"/>
    </row>
    <row r="98" spans="1:47" customFormat="1" x14ac:dyDescent="0.2">
      <c r="A98" s="204" t="s">
        <v>1004</v>
      </c>
      <c r="B98" s="203" t="s">
        <v>120</v>
      </c>
      <c r="C98" s="203">
        <v>9598152</v>
      </c>
      <c r="D98" s="203">
        <v>9598152</v>
      </c>
      <c r="E98" s="203">
        <v>9231152</v>
      </c>
      <c r="F98" s="203">
        <v>9231152</v>
      </c>
      <c r="G98" s="203">
        <v>9231152</v>
      </c>
      <c r="H98" s="203">
        <v>9598152</v>
      </c>
      <c r="I98" s="203">
        <v>9231152</v>
      </c>
      <c r="J98" s="203">
        <v>9231152</v>
      </c>
      <c r="K98" s="203">
        <v>9231152</v>
      </c>
      <c r="L98" s="203">
        <f t="shared" si="10"/>
        <v>367000</v>
      </c>
      <c r="M98" s="203">
        <f t="shared" si="10"/>
        <v>0</v>
      </c>
      <c r="N98" s="203">
        <f t="shared" si="10"/>
        <v>0</v>
      </c>
      <c r="O98" s="203">
        <f t="shared" si="11"/>
        <v>367000</v>
      </c>
      <c r="AU98" s="223"/>
    </row>
    <row r="99" spans="1:47" customFormat="1" ht="15" x14ac:dyDescent="0.25">
      <c r="A99" s="205" t="s">
        <v>1005</v>
      </c>
      <c r="B99" s="206"/>
      <c r="C99" s="206">
        <f t="shared" ref="C99:O99" si="12">+C57+C58+C59+C60+C61+C62+C63+C64+C65+C66+C67+C68+C69+C70+C71+C72+C73+C74+C75+C76+C77+C78+C79+C80+C81+C82+C83+C84+C85+C115+C86+C87+C88+C89+C90+C91+C92+C93+C94+C95+C96+C97+C98</f>
        <v>28863402.289999999</v>
      </c>
      <c r="D99" s="206">
        <f t="shared" si="12"/>
        <v>92172845.120000005</v>
      </c>
      <c r="E99" s="206">
        <f t="shared" si="12"/>
        <v>75063563.219999999</v>
      </c>
      <c r="F99" s="206">
        <f t="shared" si="12"/>
        <v>37271412.519999996</v>
      </c>
      <c r="G99" s="206">
        <f t="shared" si="12"/>
        <v>37271412.519999996</v>
      </c>
      <c r="H99" s="206">
        <f t="shared" si="12"/>
        <v>92172845.120000005</v>
      </c>
      <c r="I99" s="206">
        <f t="shared" si="12"/>
        <v>75063563.219999999</v>
      </c>
      <c r="J99" s="206">
        <f t="shared" si="12"/>
        <v>37271412.519999996</v>
      </c>
      <c r="K99" s="206">
        <f t="shared" si="12"/>
        <v>37271412.519999996</v>
      </c>
      <c r="L99" s="206">
        <f t="shared" si="12"/>
        <v>17109281.899999999</v>
      </c>
      <c r="M99" s="206">
        <f t="shared" si="12"/>
        <v>37792150.700000003</v>
      </c>
      <c r="N99" s="206">
        <f t="shared" si="12"/>
        <v>0</v>
      </c>
      <c r="O99" s="206">
        <f t="shared" si="12"/>
        <v>54901432.600000001</v>
      </c>
      <c r="AU99" s="223"/>
    </row>
    <row r="100" spans="1:47" customFormat="1" ht="15" x14ac:dyDescent="0.25">
      <c r="A100" s="207" t="s">
        <v>1006</v>
      </c>
      <c r="B100" s="432"/>
      <c r="C100" s="418"/>
      <c r="D100" s="418"/>
      <c r="E100" s="418"/>
      <c r="F100" s="418"/>
      <c r="G100" s="418"/>
      <c r="H100" s="418"/>
      <c r="I100" s="418"/>
      <c r="J100" s="418"/>
      <c r="K100" s="418"/>
      <c r="L100" s="418"/>
      <c r="M100" s="418"/>
      <c r="N100" s="418"/>
      <c r="O100" s="419"/>
      <c r="AU100" s="223"/>
    </row>
    <row r="101" spans="1:47" customFormat="1" x14ac:dyDescent="0.2">
      <c r="A101" s="429" t="s">
        <v>36</v>
      </c>
      <c r="B101" s="203" t="s">
        <v>985</v>
      </c>
      <c r="C101" s="203">
        <v>0</v>
      </c>
      <c r="D101" s="203">
        <v>0</v>
      </c>
      <c r="E101" s="203">
        <v>0</v>
      </c>
      <c r="F101" s="203">
        <v>0</v>
      </c>
      <c r="G101" s="203">
        <v>0</v>
      </c>
      <c r="H101" s="203">
        <v>0</v>
      </c>
      <c r="I101" s="203">
        <v>0</v>
      </c>
      <c r="J101" s="203">
        <v>0</v>
      </c>
      <c r="K101" s="203">
        <v>0</v>
      </c>
      <c r="L101" s="203">
        <f t="shared" ref="L101:N110" si="13">H101- I101</f>
        <v>0</v>
      </c>
      <c r="M101" s="203">
        <f t="shared" si="13"/>
        <v>0</v>
      </c>
      <c r="N101" s="203">
        <f t="shared" si="13"/>
        <v>0</v>
      </c>
      <c r="O101" s="203">
        <f t="shared" ref="O101:O110" si="14">H101- K101</f>
        <v>0</v>
      </c>
      <c r="AU101" s="223"/>
    </row>
    <row r="102" spans="1:47" customFormat="1" x14ac:dyDescent="0.2">
      <c r="A102" s="430"/>
      <c r="B102" s="203" t="s">
        <v>121</v>
      </c>
      <c r="C102" s="203">
        <v>65809527.350000001</v>
      </c>
      <c r="D102" s="203">
        <v>1849896.03</v>
      </c>
      <c r="E102" s="203">
        <v>0</v>
      </c>
      <c r="F102" s="203">
        <v>0</v>
      </c>
      <c r="G102" s="203">
        <v>0</v>
      </c>
      <c r="H102" s="203">
        <v>1849896.03</v>
      </c>
      <c r="I102" s="203">
        <v>0</v>
      </c>
      <c r="J102" s="203">
        <v>0</v>
      </c>
      <c r="K102" s="203">
        <v>0</v>
      </c>
      <c r="L102" s="203">
        <f t="shared" si="13"/>
        <v>1849896.03</v>
      </c>
      <c r="M102" s="203">
        <f t="shared" si="13"/>
        <v>0</v>
      </c>
      <c r="N102" s="203">
        <f t="shared" si="13"/>
        <v>0</v>
      </c>
      <c r="O102" s="203">
        <f t="shared" si="14"/>
        <v>1849896.03</v>
      </c>
      <c r="AU102" s="223"/>
    </row>
    <row r="103" spans="1:47" customFormat="1" x14ac:dyDescent="0.2">
      <c r="A103" s="430"/>
      <c r="B103" s="203" t="s">
        <v>122</v>
      </c>
      <c r="C103" s="203">
        <v>0</v>
      </c>
      <c r="D103" s="203">
        <v>286.74</v>
      </c>
      <c r="E103" s="203">
        <v>0</v>
      </c>
      <c r="F103" s="203">
        <v>0</v>
      </c>
      <c r="G103" s="203">
        <v>0</v>
      </c>
      <c r="H103" s="203">
        <v>286.74</v>
      </c>
      <c r="I103" s="203">
        <v>0</v>
      </c>
      <c r="J103" s="203">
        <v>0</v>
      </c>
      <c r="K103" s="203">
        <v>0</v>
      </c>
      <c r="L103" s="203">
        <f t="shared" si="13"/>
        <v>286.74</v>
      </c>
      <c r="M103" s="203">
        <f t="shared" si="13"/>
        <v>0</v>
      </c>
      <c r="N103" s="203">
        <f t="shared" si="13"/>
        <v>0</v>
      </c>
      <c r="O103" s="203">
        <f t="shared" si="14"/>
        <v>286.74</v>
      </c>
      <c r="AU103" s="223"/>
    </row>
    <row r="104" spans="1:47" customFormat="1" x14ac:dyDescent="0.2">
      <c r="A104" s="430"/>
      <c r="B104" s="203" t="s">
        <v>988</v>
      </c>
      <c r="C104" s="203">
        <v>0</v>
      </c>
      <c r="D104" s="203">
        <v>626.26</v>
      </c>
      <c r="E104" s="203">
        <v>0</v>
      </c>
      <c r="F104" s="203">
        <v>0</v>
      </c>
      <c r="G104" s="203">
        <v>0</v>
      </c>
      <c r="H104" s="203">
        <v>626.26</v>
      </c>
      <c r="I104" s="203">
        <v>0</v>
      </c>
      <c r="J104" s="203">
        <v>0</v>
      </c>
      <c r="K104" s="203">
        <v>0</v>
      </c>
      <c r="L104" s="203">
        <f t="shared" si="13"/>
        <v>626.26</v>
      </c>
      <c r="M104" s="203">
        <f t="shared" si="13"/>
        <v>0</v>
      </c>
      <c r="N104" s="203">
        <f t="shared" si="13"/>
        <v>0</v>
      </c>
      <c r="O104" s="203">
        <f t="shared" si="14"/>
        <v>626.26</v>
      </c>
      <c r="AU104" s="223"/>
    </row>
    <row r="105" spans="1:47" customFormat="1" x14ac:dyDescent="0.2">
      <c r="A105" s="430"/>
      <c r="B105" s="203" t="s">
        <v>144</v>
      </c>
      <c r="C105" s="203">
        <v>4259992.3099999996</v>
      </c>
      <c r="D105" s="203">
        <v>0</v>
      </c>
      <c r="E105" s="203">
        <v>0</v>
      </c>
      <c r="F105" s="203">
        <v>0</v>
      </c>
      <c r="G105" s="203">
        <v>0</v>
      </c>
      <c r="H105" s="203">
        <v>0</v>
      </c>
      <c r="I105" s="203">
        <v>0</v>
      </c>
      <c r="J105" s="203">
        <v>0</v>
      </c>
      <c r="K105" s="203">
        <v>0</v>
      </c>
      <c r="L105" s="203">
        <f t="shared" si="13"/>
        <v>0</v>
      </c>
      <c r="M105" s="203">
        <f t="shared" si="13"/>
        <v>0</v>
      </c>
      <c r="N105" s="203">
        <f t="shared" si="13"/>
        <v>0</v>
      </c>
      <c r="O105" s="203">
        <f t="shared" si="14"/>
        <v>0</v>
      </c>
      <c r="AU105" s="223"/>
    </row>
    <row r="106" spans="1:47" customFormat="1" x14ac:dyDescent="0.2">
      <c r="A106" s="430"/>
      <c r="B106" s="203" t="s">
        <v>984</v>
      </c>
      <c r="C106" s="203">
        <v>0</v>
      </c>
      <c r="D106" s="203">
        <v>16220.06</v>
      </c>
      <c r="E106" s="203">
        <v>0</v>
      </c>
      <c r="F106" s="203">
        <v>0</v>
      </c>
      <c r="G106" s="203">
        <v>0</v>
      </c>
      <c r="H106" s="203">
        <v>16220.06</v>
      </c>
      <c r="I106" s="203">
        <v>0</v>
      </c>
      <c r="J106" s="203">
        <v>0</v>
      </c>
      <c r="K106" s="203">
        <v>0</v>
      </c>
      <c r="L106" s="203">
        <f t="shared" si="13"/>
        <v>16220.06</v>
      </c>
      <c r="M106" s="203">
        <f t="shared" si="13"/>
        <v>0</v>
      </c>
      <c r="N106" s="203">
        <f t="shared" si="13"/>
        <v>0</v>
      </c>
      <c r="O106" s="203">
        <f t="shared" si="14"/>
        <v>16220.06</v>
      </c>
      <c r="AU106" s="223"/>
    </row>
    <row r="107" spans="1:47" customFormat="1" x14ac:dyDescent="0.2">
      <c r="A107" s="430"/>
      <c r="B107" s="203" t="s">
        <v>148</v>
      </c>
      <c r="C107" s="203">
        <v>6770725.25</v>
      </c>
      <c r="D107" s="203">
        <v>495305.24</v>
      </c>
      <c r="E107" s="203">
        <v>0</v>
      </c>
      <c r="F107" s="203">
        <v>0</v>
      </c>
      <c r="G107" s="203">
        <v>0</v>
      </c>
      <c r="H107" s="203">
        <v>495305.24</v>
      </c>
      <c r="I107" s="203">
        <v>0</v>
      </c>
      <c r="J107" s="203">
        <v>0</v>
      </c>
      <c r="K107" s="203">
        <v>0</v>
      </c>
      <c r="L107" s="203">
        <f t="shared" si="13"/>
        <v>495305.24</v>
      </c>
      <c r="M107" s="203">
        <f t="shared" si="13"/>
        <v>0</v>
      </c>
      <c r="N107" s="203">
        <f t="shared" si="13"/>
        <v>0</v>
      </c>
      <c r="O107" s="203">
        <f t="shared" si="14"/>
        <v>495305.24</v>
      </c>
      <c r="AU107" s="223"/>
    </row>
    <row r="108" spans="1:47" customFormat="1" x14ac:dyDescent="0.2">
      <c r="A108" s="430"/>
      <c r="B108" s="203" t="s">
        <v>986</v>
      </c>
      <c r="C108" s="203">
        <v>0</v>
      </c>
      <c r="D108" s="203">
        <v>0</v>
      </c>
      <c r="E108" s="203">
        <v>0</v>
      </c>
      <c r="F108" s="203">
        <v>0</v>
      </c>
      <c r="G108" s="203">
        <v>0</v>
      </c>
      <c r="H108" s="203">
        <v>0</v>
      </c>
      <c r="I108" s="203">
        <v>0</v>
      </c>
      <c r="J108" s="203">
        <v>0</v>
      </c>
      <c r="K108" s="203">
        <v>0</v>
      </c>
      <c r="L108" s="203">
        <f t="shared" si="13"/>
        <v>0</v>
      </c>
      <c r="M108" s="203">
        <f t="shared" si="13"/>
        <v>0</v>
      </c>
      <c r="N108" s="203">
        <f t="shared" si="13"/>
        <v>0</v>
      </c>
      <c r="O108" s="203">
        <f t="shared" si="14"/>
        <v>0</v>
      </c>
      <c r="AU108" s="223"/>
    </row>
    <row r="109" spans="1:47" customFormat="1" x14ac:dyDescent="0.2">
      <c r="A109" s="430"/>
      <c r="B109" s="203" t="s">
        <v>120</v>
      </c>
      <c r="C109" s="203">
        <v>2525174.4700000002</v>
      </c>
      <c r="D109" s="203">
        <v>1228741.77</v>
      </c>
      <c r="E109" s="203">
        <v>0</v>
      </c>
      <c r="F109" s="203">
        <v>0</v>
      </c>
      <c r="G109" s="203">
        <v>0</v>
      </c>
      <c r="H109" s="203">
        <v>1228741.77</v>
      </c>
      <c r="I109" s="203">
        <v>0</v>
      </c>
      <c r="J109" s="203">
        <v>0</v>
      </c>
      <c r="K109" s="203">
        <v>0</v>
      </c>
      <c r="L109" s="203">
        <f t="shared" si="13"/>
        <v>1228741.77</v>
      </c>
      <c r="M109" s="203">
        <f t="shared" si="13"/>
        <v>0</v>
      </c>
      <c r="N109" s="203">
        <f t="shared" si="13"/>
        <v>0</v>
      </c>
      <c r="O109" s="203">
        <f t="shared" si="14"/>
        <v>1228741.77</v>
      </c>
      <c r="AU109" s="223"/>
    </row>
    <row r="110" spans="1:47" customFormat="1" x14ac:dyDescent="0.2">
      <c r="A110" s="431"/>
      <c r="B110" s="203" t="s">
        <v>987</v>
      </c>
      <c r="C110" s="203">
        <v>0</v>
      </c>
      <c r="D110" s="203">
        <v>0</v>
      </c>
      <c r="E110" s="203">
        <v>0</v>
      </c>
      <c r="F110" s="203">
        <v>0</v>
      </c>
      <c r="G110" s="203">
        <v>0</v>
      </c>
      <c r="H110" s="203">
        <v>0</v>
      </c>
      <c r="I110" s="203">
        <v>0</v>
      </c>
      <c r="J110" s="203">
        <v>0</v>
      </c>
      <c r="K110" s="203">
        <v>0</v>
      </c>
      <c r="L110" s="203">
        <f t="shared" si="13"/>
        <v>0</v>
      </c>
      <c r="M110" s="203">
        <f t="shared" si="13"/>
        <v>0</v>
      </c>
      <c r="N110" s="203">
        <f t="shared" si="13"/>
        <v>0</v>
      </c>
      <c r="O110" s="203">
        <f t="shared" si="14"/>
        <v>0</v>
      </c>
      <c r="AU110" s="223"/>
    </row>
    <row r="111" spans="1:47" customFormat="1" ht="15" x14ac:dyDescent="0.25">
      <c r="A111" s="206" t="s">
        <v>1007</v>
      </c>
      <c r="B111" s="206"/>
      <c r="C111" s="206">
        <f t="shared" ref="C111:O111" si="15">+C101+C102+C103+C104+C105+C106+C107+C108+C109+C110</f>
        <v>79365419.379999995</v>
      </c>
      <c r="D111" s="206">
        <f t="shared" si="15"/>
        <v>3591076.1</v>
      </c>
      <c r="E111" s="206">
        <f t="shared" si="15"/>
        <v>0</v>
      </c>
      <c r="F111" s="206">
        <f t="shared" si="15"/>
        <v>0</v>
      </c>
      <c r="G111" s="206">
        <f t="shared" si="15"/>
        <v>0</v>
      </c>
      <c r="H111" s="206">
        <f t="shared" si="15"/>
        <v>3591076.1</v>
      </c>
      <c r="I111" s="206">
        <f t="shared" si="15"/>
        <v>0</v>
      </c>
      <c r="J111" s="206">
        <f t="shared" si="15"/>
        <v>0</v>
      </c>
      <c r="K111" s="206">
        <f t="shared" si="15"/>
        <v>0</v>
      </c>
      <c r="L111" s="206">
        <f t="shared" si="15"/>
        <v>3591076.1</v>
      </c>
      <c r="M111" s="206">
        <f t="shared" si="15"/>
        <v>0</v>
      </c>
      <c r="N111" s="206">
        <f t="shared" si="15"/>
        <v>0</v>
      </c>
      <c r="O111" s="206">
        <f t="shared" si="15"/>
        <v>3591076.1</v>
      </c>
      <c r="AU111" s="223"/>
    </row>
    <row r="112" spans="1:47" customFormat="1" x14ac:dyDescent="0.2">
      <c r="A112" s="429" t="s">
        <v>110</v>
      </c>
      <c r="B112" s="203" t="s">
        <v>121</v>
      </c>
      <c r="C112" s="203">
        <v>0</v>
      </c>
      <c r="D112" s="203">
        <v>9327106</v>
      </c>
      <c r="E112" s="203">
        <v>9327106</v>
      </c>
      <c r="F112" s="203">
        <v>9327106</v>
      </c>
      <c r="G112" s="203">
        <v>9327106</v>
      </c>
      <c r="H112" s="203">
        <v>9327106</v>
      </c>
      <c r="I112" s="203">
        <v>9327106</v>
      </c>
      <c r="J112" s="203">
        <v>9327106</v>
      </c>
      <c r="K112" s="203">
        <v>9327106</v>
      </c>
      <c r="L112" s="203">
        <f t="shared" ref="L112:L114" si="16">H112- I112</f>
        <v>0</v>
      </c>
      <c r="M112" s="203">
        <f t="shared" ref="M112:M114" si="17">I112- J112</f>
        <v>0</v>
      </c>
      <c r="N112" s="203">
        <f t="shared" ref="N112:N114" si="18">J112- K112</f>
        <v>0</v>
      </c>
      <c r="O112" s="203">
        <f>H112- K112</f>
        <v>0</v>
      </c>
      <c r="AU112" s="223"/>
    </row>
    <row r="113" spans="1:47" customFormat="1" x14ac:dyDescent="0.2">
      <c r="A113" s="430"/>
      <c r="B113" s="203" t="s">
        <v>144</v>
      </c>
      <c r="C113" s="203">
        <v>0</v>
      </c>
      <c r="D113" s="203">
        <v>2000000</v>
      </c>
      <c r="E113" s="203">
        <v>2000000</v>
      </c>
      <c r="F113" s="203">
        <v>2000000</v>
      </c>
      <c r="G113" s="203">
        <v>2000000</v>
      </c>
      <c r="H113" s="203">
        <v>2000000</v>
      </c>
      <c r="I113" s="203">
        <v>2000000</v>
      </c>
      <c r="J113" s="203">
        <v>2000000</v>
      </c>
      <c r="K113" s="203">
        <v>2000000</v>
      </c>
      <c r="L113" s="203">
        <f t="shared" si="16"/>
        <v>0</v>
      </c>
      <c r="M113" s="203">
        <f t="shared" si="17"/>
        <v>0</v>
      </c>
      <c r="N113" s="203">
        <f t="shared" si="18"/>
        <v>0</v>
      </c>
      <c r="O113" s="203">
        <f>H113- K113</f>
        <v>0</v>
      </c>
      <c r="AU113" s="223"/>
    </row>
    <row r="114" spans="1:47" customFormat="1" x14ac:dyDescent="0.2">
      <c r="A114" s="431"/>
      <c r="B114" s="203" t="s">
        <v>120</v>
      </c>
      <c r="C114" s="203">
        <v>0</v>
      </c>
      <c r="D114" s="203">
        <v>40000</v>
      </c>
      <c r="E114" s="203">
        <v>40000</v>
      </c>
      <c r="F114" s="203">
        <v>40000</v>
      </c>
      <c r="G114" s="203">
        <v>40000</v>
      </c>
      <c r="H114" s="203">
        <v>40000</v>
      </c>
      <c r="I114" s="203">
        <v>40000</v>
      </c>
      <c r="J114" s="203">
        <v>40000</v>
      </c>
      <c r="K114" s="203">
        <v>40000</v>
      </c>
      <c r="L114" s="203">
        <f t="shared" si="16"/>
        <v>0</v>
      </c>
      <c r="M114" s="203">
        <f t="shared" si="17"/>
        <v>0</v>
      </c>
      <c r="N114" s="203">
        <f t="shared" si="18"/>
        <v>0</v>
      </c>
      <c r="O114" s="203">
        <f>H114- K114</f>
        <v>0</v>
      </c>
      <c r="AU114" s="223"/>
    </row>
    <row r="115" spans="1:47" customFormat="1" x14ac:dyDescent="0.2">
      <c r="A115" s="204" t="s">
        <v>110</v>
      </c>
      <c r="B115" s="203" t="s">
        <v>1548</v>
      </c>
      <c r="C115" s="203">
        <v>0</v>
      </c>
      <c r="D115" s="203">
        <v>150000</v>
      </c>
      <c r="E115" s="203">
        <v>150000</v>
      </c>
      <c r="F115" s="203">
        <v>150000</v>
      </c>
      <c r="G115" s="203">
        <v>150000</v>
      </c>
      <c r="H115" s="203">
        <v>150000</v>
      </c>
      <c r="I115" s="203">
        <v>150000</v>
      </c>
      <c r="J115" s="203">
        <v>150000</v>
      </c>
      <c r="K115" s="203">
        <v>150000</v>
      </c>
      <c r="L115" s="203">
        <f>H115- I115</f>
        <v>0</v>
      </c>
      <c r="M115" s="203">
        <f>I115- J115</f>
        <v>0</v>
      </c>
      <c r="N115" s="203">
        <f>J115- K115</f>
        <v>0</v>
      </c>
      <c r="O115" s="203">
        <f>H115- K115</f>
        <v>0</v>
      </c>
      <c r="AU115" s="223"/>
    </row>
    <row r="116" spans="1:47" customFormat="1" ht="15" x14ac:dyDescent="0.25">
      <c r="A116" s="205" t="s">
        <v>2014</v>
      </c>
      <c r="B116" s="206"/>
      <c r="C116" s="206">
        <f>+C112+C113+C114</f>
        <v>0</v>
      </c>
      <c r="D116" s="206">
        <f>+D112+D113+D114+D115</f>
        <v>11517106</v>
      </c>
      <c r="E116" s="206">
        <f t="shared" ref="E116:G116" si="19">+E112+E113+E114+E115</f>
        <v>11517106</v>
      </c>
      <c r="F116" s="206">
        <f t="shared" si="19"/>
        <v>11517106</v>
      </c>
      <c r="G116" s="206">
        <f t="shared" si="19"/>
        <v>11517106</v>
      </c>
      <c r="H116" s="206">
        <f t="shared" ref="H116" si="20">+H112+H113+H114+H115</f>
        <v>11517106</v>
      </c>
      <c r="I116" s="206">
        <f t="shared" ref="I116" si="21">+I112+I113+I114+I115</f>
        <v>11517106</v>
      </c>
      <c r="J116" s="206">
        <f>+J112+J113+J114+J115</f>
        <v>11517106</v>
      </c>
      <c r="K116" s="206">
        <f>+K112+K113+K114+K115</f>
        <v>11517106</v>
      </c>
      <c r="L116" s="206">
        <f t="shared" ref="L116:N116" si="22">+L112+L113+L114+L115</f>
        <v>0</v>
      </c>
      <c r="M116" s="206">
        <f t="shared" si="22"/>
        <v>0</v>
      </c>
      <c r="N116" s="206">
        <f t="shared" si="22"/>
        <v>0</v>
      </c>
      <c r="O116" s="206">
        <f t="shared" ref="O116" si="23">+O112+O113+O114+O115</f>
        <v>0</v>
      </c>
      <c r="AU116" s="223"/>
    </row>
    <row r="117" spans="1:47" customFormat="1" ht="15" x14ac:dyDescent="0.25">
      <c r="A117" s="206" t="s">
        <v>89</v>
      </c>
      <c r="B117" s="206"/>
      <c r="C117" s="206">
        <f t="shared" ref="C117:N117" si="24">+C36+C50+C55+C99+C111</f>
        <v>318095531.08000004</v>
      </c>
      <c r="D117" s="206">
        <f t="shared" si="24"/>
        <v>390088755.15000004</v>
      </c>
      <c r="E117" s="206">
        <f t="shared" si="24"/>
        <v>350387304.47000003</v>
      </c>
      <c r="F117" s="206">
        <f t="shared" si="24"/>
        <v>234042985.49000001</v>
      </c>
      <c r="G117" s="206">
        <f t="shared" si="24"/>
        <v>234038953.49000001</v>
      </c>
      <c r="H117" s="206">
        <f t="shared" si="24"/>
        <v>390088755.15000004</v>
      </c>
      <c r="I117" s="206">
        <f t="shared" si="24"/>
        <v>350387304.47000003</v>
      </c>
      <c r="J117" s="206">
        <f t="shared" si="24"/>
        <v>234042121.49000001</v>
      </c>
      <c r="K117" s="206">
        <f t="shared" si="24"/>
        <v>234038953.49000001</v>
      </c>
      <c r="L117" s="206">
        <f t="shared" si="24"/>
        <v>39701450.68</v>
      </c>
      <c r="M117" s="206">
        <f t="shared" si="24"/>
        <v>116345182.98</v>
      </c>
      <c r="N117" s="206">
        <f t="shared" si="24"/>
        <v>3168</v>
      </c>
      <c r="O117" s="206">
        <f>+O36+O50+O55+O99+O111</f>
        <v>156049801.66</v>
      </c>
      <c r="AU117" s="223"/>
    </row>
    <row r="118" spans="1:47" x14ac:dyDescent="0.2">
      <c r="D118" s="30"/>
      <c r="E118" s="30"/>
      <c r="F118" s="30"/>
      <c r="G118" s="186"/>
      <c r="H118" s="30"/>
      <c r="I118" s="30"/>
      <c r="J118" s="30"/>
      <c r="K118" s="30"/>
      <c r="L118" s="186"/>
      <c r="M118" s="30"/>
      <c r="N118" s="30"/>
      <c r="O118" s="30"/>
      <c r="P118" s="4"/>
      <c r="Q118" s="4"/>
    </row>
    <row r="119" spans="1:47" x14ac:dyDescent="0.2">
      <c r="D119" s="30"/>
      <c r="E119" s="30"/>
      <c r="F119" s="30"/>
      <c r="G119" s="186"/>
      <c r="H119" s="30"/>
      <c r="I119" s="30"/>
      <c r="J119" s="30"/>
      <c r="K119" s="30"/>
      <c r="L119" s="186"/>
      <c r="M119" s="30"/>
      <c r="N119" s="30"/>
      <c r="O119" s="30"/>
      <c r="P119" s="4"/>
      <c r="Q119" s="4"/>
    </row>
    <row r="120" spans="1:47" x14ac:dyDescent="0.2">
      <c r="D120" s="30"/>
      <c r="E120" s="30"/>
      <c r="F120" s="30"/>
      <c r="G120" s="186"/>
      <c r="H120" s="30"/>
      <c r="I120" s="30"/>
      <c r="J120" s="30"/>
      <c r="K120" s="30"/>
      <c r="L120" s="186"/>
      <c r="M120" s="30"/>
      <c r="N120" s="30"/>
      <c r="O120" s="30"/>
      <c r="P120" s="4"/>
      <c r="Q120" s="4"/>
    </row>
    <row r="121" spans="1:47" x14ac:dyDescent="0.2">
      <c r="D121" s="30"/>
      <c r="E121" s="30"/>
      <c r="F121" s="30"/>
      <c r="G121" s="186"/>
      <c r="H121" s="30"/>
      <c r="I121" s="30"/>
      <c r="J121" s="30"/>
      <c r="K121" s="30"/>
      <c r="L121" s="186"/>
      <c r="M121" s="30"/>
      <c r="N121" s="30"/>
      <c r="O121" s="30"/>
      <c r="P121" s="4"/>
      <c r="Q121" s="4"/>
    </row>
    <row r="122" spans="1:47" x14ac:dyDescent="0.2">
      <c r="D122" s="30"/>
      <c r="E122" s="30"/>
      <c r="F122" s="30"/>
      <c r="G122" s="186"/>
      <c r="H122" s="30"/>
      <c r="I122" s="30"/>
      <c r="J122" s="30"/>
      <c r="K122" s="30"/>
      <c r="L122" s="186"/>
      <c r="M122" s="30"/>
      <c r="N122" s="30"/>
      <c r="O122" s="30"/>
      <c r="P122" s="4"/>
      <c r="Q122" s="4"/>
    </row>
    <row r="123" spans="1:47" x14ac:dyDescent="0.2">
      <c r="D123" s="30"/>
      <c r="E123" s="30"/>
      <c r="F123" s="30"/>
      <c r="G123" s="186"/>
      <c r="H123" s="30"/>
      <c r="I123" s="30"/>
      <c r="J123" s="30"/>
      <c r="K123" s="30"/>
      <c r="L123" s="186"/>
      <c r="M123" s="30"/>
      <c r="N123" s="30"/>
      <c r="O123" s="30"/>
      <c r="P123" s="4"/>
      <c r="Q123" s="4"/>
    </row>
    <row r="124" spans="1:47" x14ac:dyDescent="0.2">
      <c r="D124" s="30"/>
      <c r="E124" s="30"/>
      <c r="F124" s="30"/>
      <c r="G124" s="186"/>
      <c r="H124" s="30"/>
      <c r="I124" s="30"/>
      <c r="J124" s="30"/>
      <c r="K124" s="30"/>
      <c r="L124" s="186"/>
      <c r="M124" s="30"/>
      <c r="N124" s="30"/>
      <c r="O124" s="30"/>
      <c r="P124" s="4"/>
      <c r="Q124" s="4"/>
    </row>
    <row r="125" spans="1:47" x14ac:dyDescent="0.2">
      <c r="D125" s="30"/>
      <c r="E125" s="30"/>
      <c r="F125" s="30"/>
      <c r="G125" s="186"/>
      <c r="H125" s="30"/>
      <c r="I125" s="30"/>
      <c r="J125" s="30"/>
      <c r="K125" s="30"/>
      <c r="L125" s="186"/>
      <c r="M125" s="30"/>
      <c r="N125" s="30"/>
      <c r="O125" s="30"/>
      <c r="P125" s="4"/>
      <c r="Q125" s="4"/>
    </row>
    <row r="126" spans="1:47" x14ac:dyDescent="0.2">
      <c r="D126" s="30"/>
      <c r="E126" s="30"/>
      <c r="F126" s="30"/>
      <c r="G126" s="186"/>
      <c r="H126" s="30"/>
      <c r="I126" s="30"/>
      <c r="J126" s="30"/>
      <c r="K126" s="30"/>
      <c r="L126" s="186"/>
      <c r="M126" s="30"/>
      <c r="N126" s="30"/>
      <c r="O126" s="30"/>
      <c r="P126" s="4"/>
      <c r="Q126" s="4"/>
    </row>
    <row r="127" spans="1:47" x14ac:dyDescent="0.2">
      <c r="D127" s="30"/>
      <c r="E127" s="30"/>
      <c r="F127" s="30"/>
      <c r="G127" s="186"/>
      <c r="H127" s="30"/>
      <c r="I127" s="30"/>
      <c r="J127" s="30"/>
      <c r="K127" s="30"/>
      <c r="L127" s="186"/>
      <c r="M127" s="30"/>
      <c r="N127" s="30"/>
      <c r="O127" s="30"/>
      <c r="P127" s="4"/>
      <c r="Q127" s="4"/>
    </row>
    <row r="128" spans="1:47" x14ac:dyDescent="0.2">
      <c r="D128" s="30"/>
      <c r="E128" s="30"/>
      <c r="F128" s="30"/>
      <c r="G128" s="186"/>
      <c r="H128" s="30"/>
      <c r="I128" s="30"/>
      <c r="J128" s="30"/>
      <c r="K128" s="30"/>
      <c r="L128" s="186"/>
      <c r="M128" s="30"/>
      <c r="N128" s="30"/>
      <c r="O128" s="30"/>
      <c r="P128" s="4"/>
      <c r="Q128" s="4"/>
    </row>
    <row r="129" spans="4:17" x14ac:dyDescent="0.2">
      <c r="D129" s="30"/>
      <c r="E129" s="30"/>
      <c r="F129" s="30"/>
      <c r="G129" s="186"/>
      <c r="H129" s="30"/>
      <c r="I129" s="30"/>
      <c r="J129" s="30"/>
      <c r="K129" s="30"/>
      <c r="L129" s="186"/>
      <c r="M129" s="30"/>
      <c r="N129" s="30"/>
      <c r="O129" s="30"/>
      <c r="P129" s="4"/>
      <c r="Q129" s="4"/>
    </row>
    <row r="130" spans="4:17" x14ac:dyDescent="0.2">
      <c r="D130" s="30"/>
      <c r="E130" s="30"/>
      <c r="F130" s="30"/>
      <c r="G130" s="186"/>
      <c r="H130" s="30"/>
      <c r="I130" s="30"/>
      <c r="J130" s="30"/>
      <c r="K130" s="30"/>
      <c r="L130" s="186"/>
      <c r="M130" s="30"/>
      <c r="N130" s="30"/>
      <c r="O130" s="30"/>
      <c r="P130" s="4"/>
      <c r="Q130" s="4"/>
    </row>
    <row r="131" spans="4:17" x14ac:dyDescent="0.2">
      <c r="D131" s="30"/>
      <c r="E131" s="30"/>
      <c r="F131" s="30"/>
      <c r="G131" s="186"/>
      <c r="H131" s="30"/>
      <c r="I131" s="30"/>
      <c r="J131" s="30"/>
      <c r="K131" s="30"/>
      <c r="L131" s="186"/>
      <c r="M131" s="30"/>
      <c r="N131" s="30"/>
      <c r="O131" s="30"/>
      <c r="P131" s="4"/>
      <c r="Q131" s="4"/>
    </row>
    <row r="132" spans="4:17" x14ac:dyDescent="0.2">
      <c r="D132" s="30"/>
      <c r="E132" s="30"/>
      <c r="F132" s="30"/>
      <c r="G132" s="186"/>
      <c r="H132" s="30"/>
      <c r="I132" s="30"/>
      <c r="J132" s="30"/>
      <c r="K132" s="30"/>
      <c r="L132" s="186"/>
      <c r="M132" s="30"/>
      <c r="N132" s="30"/>
      <c r="O132" s="30"/>
      <c r="P132" s="4"/>
      <c r="Q132" s="4"/>
    </row>
    <row r="133" spans="4:17" x14ac:dyDescent="0.2">
      <c r="D133" s="30"/>
      <c r="E133" s="30"/>
      <c r="F133" s="30"/>
      <c r="G133" s="186"/>
      <c r="H133" s="30"/>
      <c r="I133" s="30"/>
      <c r="J133" s="30"/>
      <c r="K133" s="30"/>
      <c r="L133" s="186"/>
      <c r="M133" s="30"/>
      <c r="N133" s="30"/>
      <c r="O133" s="30"/>
      <c r="P133" s="4"/>
      <c r="Q133" s="4"/>
    </row>
    <row r="134" spans="4:17" x14ac:dyDescent="0.2">
      <c r="D134" s="30"/>
      <c r="E134" s="30"/>
      <c r="F134" s="30"/>
      <c r="G134" s="186"/>
      <c r="H134" s="30"/>
      <c r="I134" s="30"/>
      <c r="J134" s="30"/>
      <c r="K134" s="30"/>
      <c r="L134" s="186"/>
      <c r="M134" s="30"/>
      <c r="N134" s="30"/>
      <c r="O134" s="30"/>
      <c r="P134" s="4"/>
      <c r="Q134" s="4"/>
    </row>
    <row r="135" spans="4:17" x14ac:dyDescent="0.2">
      <c r="D135" s="30"/>
      <c r="E135" s="30"/>
      <c r="F135" s="30"/>
      <c r="G135" s="186"/>
      <c r="H135" s="30"/>
      <c r="I135" s="30"/>
      <c r="J135" s="30"/>
      <c r="K135" s="30"/>
      <c r="L135" s="186"/>
      <c r="M135" s="30"/>
      <c r="N135" s="30"/>
      <c r="O135" s="30"/>
      <c r="P135" s="4"/>
      <c r="Q135" s="4"/>
    </row>
  </sheetData>
  <mergeCells count="26">
    <mergeCell ref="A89:A97"/>
    <mergeCell ref="A1:O1"/>
    <mergeCell ref="A3:O3"/>
    <mergeCell ref="A5:O5"/>
    <mergeCell ref="D6:O6"/>
    <mergeCell ref="A7:A9"/>
    <mergeCell ref="B8:B9"/>
    <mergeCell ref="B37:O37"/>
    <mergeCell ref="A40:A46"/>
    <mergeCell ref="A47:A49"/>
    <mergeCell ref="A112:A114"/>
    <mergeCell ref="B10:O10"/>
    <mergeCell ref="A11:A15"/>
    <mergeCell ref="A16:A23"/>
    <mergeCell ref="A24:A30"/>
    <mergeCell ref="A31:A34"/>
    <mergeCell ref="B100:O100"/>
    <mergeCell ref="A101:A110"/>
    <mergeCell ref="A86:A88"/>
    <mergeCell ref="B51:O51"/>
    <mergeCell ref="A52:A54"/>
    <mergeCell ref="B56:O56"/>
    <mergeCell ref="A57:A58"/>
    <mergeCell ref="A59:A62"/>
    <mergeCell ref="A63:A64"/>
    <mergeCell ref="A66:A85"/>
  </mergeCells>
  <printOptions horizontalCentered="1" verticalCentered="1" gridLines="1" gridLinesSet="0"/>
  <pageMargins left="0" right="0" top="0" bottom="0" header="0" footer="0"/>
  <pageSetup scale="38" orientation="landscape" r:id="rId1"/>
  <headerFooter alignWithMargins="0">
    <oddFooter>&amp;C&amp;F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6" tint="0.39997558519241921"/>
  </sheetPr>
  <dimension ref="A1:AI19"/>
  <sheetViews>
    <sheetView view="pageBreakPreview" zoomScale="60" zoomScaleNormal="100" workbookViewId="0">
      <selection activeCell="H17" sqref="H17"/>
    </sheetView>
  </sheetViews>
  <sheetFormatPr baseColWidth="10" defaultColWidth="11.42578125" defaultRowHeight="12.75" x14ac:dyDescent="0.2"/>
  <cols>
    <col min="1" max="1" width="9" style="32" customWidth="1"/>
    <col min="2" max="2" width="31" style="32" customWidth="1"/>
    <col min="3" max="3" width="18.42578125" style="32" customWidth="1"/>
    <col min="4" max="4" width="16.28515625" style="32" customWidth="1"/>
    <col min="5" max="5" width="16" style="32" customWidth="1"/>
    <col min="6" max="6" width="15.5703125" style="32" customWidth="1"/>
    <col min="7" max="7" width="14.7109375" style="32" customWidth="1"/>
    <col min="8" max="8" width="17.28515625" style="32" customWidth="1"/>
    <col min="9" max="16384" width="11.42578125" style="32"/>
  </cols>
  <sheetData>
    <row r="1" spans="1:35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35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35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35" x14ac:dyDescent="0.2">
      <c r="A4" s="470" t="s">
        <v>146</v>
      </c>
      <c r="B4" s="470"/>
      <c r="C4" s="470"/>
      <c r="D4" s="470"/>
      <c r="E4" s="470"/>
      <c r="F4" s="470"/>
      <c r="G4" s="470"/>
      <c r="H4" s="470"/>
      <c r="I4" s="470"/>
    </row>
    <row r="5" spans="1:35" ht="21.75" customHeight="1" x14ac:dyDescent="0.2"/>
    <row r="6" spans="1:35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35" ht="30" customHeight="1" x14ac:dyDescent="0.2">
      <c r="A7" s="460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457"/>
    </row>
    <row r="8" spans="1:35" x14ac:dyDescent="0.2">
      <c r="A8" s="461"/>
      <c r="B8" s="458"/>
      <c r="C8" s="464"/>
      <c r="D8" s="464"/>
      <c r="E8" s="464"/>
      <c r="F8" s="129" t="s">
        <v>40</v>
      </c>
      <c r="G8" s="129" t="s">
        <v>39</v>
      </c>
      <c r="H8" s="464"/>
      <c r="I8" s="458"/>
    </row>
    <row r="9" spans="1:35" customFormat="1" ht="18" customHeight="1" x14ac:dyDescent="0.2">
      <c r="A9" s="233">
        <v>1000</v>
      </c>
      <c r="B9" s="242" t="s">
        <v>23</v>
      </c>
      <c r="C9" s="203">
        <v>182940.45</v>
      </c>
      <c r="D9" s="203">
        <v>0</v>
      </c>
      <c r="E9" s="203">
        <v>0</v>
      </c>
      <c r="F9" s="203">
        <v>4743888.47</v>
      </c>
      <c r="G9" s="203">
        <v>1193670.3</v>
      </c>
      <c r="H9" s="203">
        <f t="shared" ref="H9:H19" si="0">C9+D9-E9+F9-G9</f>
        <v>3733158.62</v>
      </c>
      <c r="I9" s="234">
        <f>H9/ H19</f>
        <v>0.54370342056552745</v>
      </c>
      <c r="AI9" s="223"/>
    </row>
    <row r="10" spans="1:35" customFormat="1" x14ac:dyDescent="0.2">
      <c r="A10" s="233">
        <v>2000</v>
      </c>
      <c r="B10" s="242" t="s">
        <v>108</v>
      </c>
      <c r="C10" s="203">
        <v>574843.16</v>
      </c>
      <c r="D10" s="203">
        <v>0</v>
      </c>
      <c r="E10" s="203">
        <v>0</v>
      </c>
      <c r="F10" s="203">
        <v>0</v>
      </c>
      <c r="G10" s="203">
        <v>10572.76</v>
      </c>
      <c r="H10" s="203">
        <f t="shared" si="0"/>
        <v>564270.4</v>
      </c>
      <c r="I10" s="234">
        <f>H10/ H19</f>
        <v>8.2181278063099925E-2</v>
      </c>
      <c r="AI10" s="223"/>
    </row>
    <row r="11" spans="1:35" customFormat="1" x14ac:dyDescent="0.2">
      <c r="A11" s="233">
        <v>3000</v>
      </c>
      <c r="B11" s="242" t="s">
        <v>22</v>
      </c>
      <c r="C11" s="203">
        <v>911997.55</v>
      </c>
      <c r="D11" s="203">
        <v>0</v>
      </c>
      <c r="E11" s="203">
        <v>0</v>
      </c>
      <c r="F11" s="203">
        <v>0</v>
      </c>
      <c r="G11" s="203">
        <v>48720</v>
      </c>
      <c r="H11" s="203">
        <f t="shared" si="0"/>
        <v>863277.55</v>
      </c>
      <c r="I11" s="234">
        <f>H11/ H19</f>
        <v>0.12572917590960231</v>
      </c>
      <c r="AI11" s="223"/>
    </row>
    <row r="12" spans="1:35" customFormat="1" ht="38.25" x14ac:dyDescent="0.2">
      <c r="A12" s="233">
        <v>4000</v>
      </c>
      <c r="B12" s="242" t="s">
        <v>109</v>
      </c>
      <c r="C12" s="203">
        <v>720627.96</v>
      </c>
      <c r="D12" s="203">
        <v>0</v>
      </c>
      <c r="E12" s="203">
        <v>0</v>
      </c>
      <c r="F12" s="203">
        <v>0</v>
      </c>
      <c r="G12" s="203">
        <v>0</v>
      </c>
      <c r="H12" s="203">
        <f t="shared" si="0"/>
        <v>720627.96</v>
      </c>
      <c r="I12" s="234">
        <f>H12/ H19</f>
        <v>0.1049534527432317</v>
      </c>
      <c r="AI12" s="223"/>
    </row>
    <row r="13" spans="1:35" customFormat="1" ht="15" x14ac:dyDescent="0.25">
      <c r="A13" s="202" t="s">
        <v>38</v>
      </c>
      <c r="B13" s="202"/>
      <c r="C13" s="206">
        <f>+C9+C10+C11+C12</f>
        <v>2390409.12</v>
      </c>
      <c r="D13" s="206">
        <f>+D9+D10+D11+D12</f>
        <v>0</v>
      </c>
      <c r="E13" s="206">
        <f>+E9+E10+E11+E12</f>
        <v>0</v>
      </c>
      <c r="F13" s="206">
        <f>+F9+F10+F11+F12</f>
        <v>4743888.47</v>
      </c>
      <c r="G13" s="206">
        <f>+G9+G10+G11+G12</f>
        <v>1252963.06</v>
      </c>
      <c r="H13" s="206">
        <f t="shared" si="0"/>
        <v>5881334.5299999993</v>
      </c>
      <c r="I13" s="235">
        <f>H13/ H19</f>
        <v>0.85656732728146123</v>
      </c>
      <c r="AI13" s="223"/>
    </row>
    <row r="14" spans="1:35" customFormat="1" ht="25.5" x14ac:dyDescent="0.2">
      <c r="A14" s="233">
        <v>5000</v>
      </c>
      <c r="B14" s="242" t="s">
        <v>103</v>
      </c>
      <c r="C14" s="203">
        <v>11664</v>
      </c>
      <c r="D14" s="203">
        <v>0</v>
      </c>
      <c r="E14" s="203">
        <v>0</v>
      </c>
      <c r="F14" s="203">
        <v>0</v>
      </c>
      <c r="G14" s="203">
        <v>0</v>
      </c>
      <c r="H14" s="203">
        <f t="shared" si="0"/>
        <v>11664</v>
      </c>
      <c r="I14" s="234">
        <f>H14/ H19</f>
        <v>1.6987643288182361E-3</v>
      </c>
      <c r="AI14" s="223"/>
    </row>
    <row r="15" spans="1:35" customFormat="1" x14ac:dyDescent="0.2">
      <c r="A15" s="233">
        <v>6000</v>
      </c>
      <c r="B15" s="225" t="s">
        <v>37</v>
      </c>
      <c r="C15" s="203">
        <v>485387.57</v>
      </c>
      <c r="D15" s="203">
        <v>0</v>
      </c>
      <c r="E15" s="203">
        <v>0</v>
      </c>
      <c r="F15" s="203">
        <v>0</v>
      </c>
      <c r="G15" s="203">
        <v>7524.09</v>
      </c>
      <c r="H15" s="203">
        <f t="shared" si="0"/>
        <v>477863.48</v>
      </c>
      <c r="I15" s="234">
        <f>H15/ H19</f>
        <v>6.9596830750081148E-2</v>
      </c>
      <c r="AI15" s="223"/>
    </row>
    <row r="16" spans="1:35" customFormat="1" ht="15" x14ac:dyDescent="0.25">
      <c r="A16" s="202" t="s">
        <v>93</v>
      </c>
      <c r="B16" s="202"/>
      <c r="C16" s="206">
        <f>+C14+C15</f>
        <v>497051.57</v>
      </c>
      <c r="D16" s="206">
        <f>+D14+D15</f>
        <v>0</v>
      </c>
      <c r="E16" s="206">
        <f>+E14+E15</f>
        <v>0</v>
      </c>
      <c r="F16" s="206">
        <f>+F14+F15</f>
        <v>0</v>
      </c>
      <c r="G16" s="206">
        <f>+G14+G15</f>
        <v>7524.09</v>
      </c>
      <c r="H16" s="206">
        <f t="shared" si="0"/>
        <v>489527.48</v>
      </c>
      <c r="I16" s="235">
        <f>H16/ H19</f>
        <v>7.129559507889939E-2</v>
      </c>
      <c r="AI16" s="223"/>
    </row>
    <row r="17" spans="1:35" customFormat="1" x14ac:dyDescent="0.2">
      <c r="A17" s="233">
        <v>7000</v>
      </c>
      <c r="B17" s="225" t="s">
        <v>36</v>
      </c>
      <c r="C17" s="203">
        <v>3978706.56</v>
      </c>
      <c r="D17" s="203">
        <v>0</v>
      </c>
      <c r="E17" s="203">
        <v>0</v>
      </c>
      <c r="F17" s="203">
        <v>145798.68</v>
      </c>
      <c r="G17" s="203">
        <v>3629200</v>
      </c>
      <c r="H17" s="203">
        <f t="shared" si="0"/>
        <v>495305.24000000022</v>
      </c>
      <c r="I17" s="234">
        <f>H17/ H19</f>
        <v>7.2137077639639544E-2</v>
      </c>
      <c r="AI17" s="223"/>
    </row>
    <row r="18" spans="1:35" customFormat="1" ht="15" x14ac:dyDescent="0.25">
      <c r="A18" s="202" t="s">
        <v>8</v>
      </c>
      <c r="B18" s="202"/>
      <c r="C18" s="206">
        <f>+C17</f>
        <v>3978706.56</v>
      </c>
      <c r="D18" s="206">
        <f>+D17</f>
        <v>0</v>
      </c>
      <c r="E18" s="206">
        <f>+E17</f>
        <v>0</v>
      </c>
      <c r="F18" s="206">
        <f>+F17</f>
        <v>145798.68</v>
      </c>
      <c r="G18" s="206">
        <f>+G17</f>
        <v>3629200</v>
      </c>
      <c r="H18" s="206">
        <f t="shared" si="0"/>
        <v>495305.24000000022</v>
      </c>
      <c r="I18" s="235">
        <f>H18/ H19</f>
        <v>7.2137077639639544E-2</v>
      </c>
      <c r="AI18" s="223"/>
    </row>
    <row r="19" spans="1:35" customFormat="1" ht="21" x14ac:dyDescent="0.35">
      <c r="A19" s="450" t="s">
        <v>6</v>
      </c>
      <c r="B19" s="451"/>
      <c r="C19" s="206">
        <f>+C13+C16+C18</f>
        <v>6866167.25</v>
      </c>
      <c r="D19" s="206">
        <f>+D13+D16+D18</f>
        <v>0</v>
      </c>
      <c r="E19" s="206">
        <f>+E13+E16+E18</f>
        <v>0</v>
      </c>
      <c r="F19" s="206">
        <f>+F13+F16+F18</f>
        <v>4889687.1499999994</v>
      </c>
      <c r="G19" s="206">
        <f>+G13+G16+G18</f>
        <v>4889687.1500000004</v>
      </c>
      <c r="H19" s="206">
        <f t="shared" si="0"/>
        <v>6866167.2499999981</v>
      </c>
      <c r="I19" s="235">
        <f>H19/ H19</f>
        <v>1</v>
      </c>
      <c r="AI19" s="223"/>
    </row>
  </sheetData>
  <mergeCells count="14"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19:B19"/>
    <mergeCell ref="A2:I2"/>
    <mergeCell ref="D7:D8"/>
    <mergeCell ref="E7:E8"/>
    <mergeCell ref="F7:G7"/>
  </mergeCells>
  <printOptions horizontalCentered="1" verticalCentered="1"/>
  <pageMargins left="0" right="0" top="0" bottom="0" header="0" footer="0"/>
  <pageSetup scale="90" orientation="landscape" r:id="rId1"/>
  <headerFooter alignWithMargins="0">
    <oddHeader xml:space="preserve">&amp;R&amp;"Arial,Negrita"&amp;16ANEXO 2.9 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 tint="0.39997558519241921"/>
  </sheetPr>
  <dimension ref="A1:I24"/>
  <sheetViews>
    <sheetView workbookViewId="0">
      <selection activeCell="Y12" sqref="Y12"/>
    </sheetView>
  </sheetViews>
  <sheetFormatPr baseColWidth="10" defaultColWidth="11.42578125" defaultRowHeight="12.75" x14ac:dyDescent="0.2"/>
  <cols>
    <col min="1" max="1" width="11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3.140625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1585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87"/>
      <c r="B5" s="187"/>
      <c r="C5" s="187"/>
      <c r="D5" s="187"/>
      <c r="E5" s="187"/>
      <c r="F5" s="187"/>
      <c r="G5" s="187"/>
      <c r="H5" s="187"/>
      <c r="I5" s="187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457"/>
    </row>
    <row r="8" spans="1:9" x14ac:dyDescent="0.2">
      <c r="A8" s="461"/>
      <c r="B8" s="458"/>
      <c r="C8" s="464"/>
      <c r="D8" s="464"/>
      <c r="E8" s="464"/>
      <c r="F8" s="189" t="s">
        <v>40</v>
      </c>
      <c r="G8" s="189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38.2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7774.62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7774.62</v>
      </c>
      <c r="I14" s="72">
        <f>+H14/H22</f>
        <v>1</v>
      </c>
    </row>
    <row r="15" spans="1:9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f>+H15/H22</f>
        <v>0</v>
      </c>
    </row>
    <row r="16" spans="1:9" s="68" customFormat="1" ht="15" x14ac:dyDescent="0.2">
      <c r="A16" s="80" t="s">
        <v>93</v>
      </c>
      <c r="B16" s="76"/>
      <c r="C16" s="77">
        <f>SUM(C14:C15)</f>
        <v>7774.62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7774.62</v>
      </c>
      <c r="I16" s="78">
        <f t="shared" si="1"/>
        <v>1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f>C18+D18-E18+F18-G18</f>
        <v>0</v>
      </c>
      <c r="I18" s="67">
        <f>+H18/H22</f>
        <v>0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4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>SUM(C18:C20)</f>
        <v>0</v>
      </c>
      <c r="D21" s="77">
        <f t="shared" ref="D21:H21" si="2">SUM(D18:D20)</f>
        <v>0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77">
        <f t="shared" si="2"/>
        <v>0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7774.62</v>
      </c>
      <c r="D22" s="77">
        <f>SUM(D13+D16+D18+D19)</f>
        <v>0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127">
        <f>SUM(H13+H16+H18)</f>
        <v>7774.62</v>
      </c>
      <c r="I22" s="78">
        <f>I13+I16+I18+I19</f>
        <v>1</v>
      </c>
    </row>
    <row r="24" spans="1:9" ht="15.75" x14ac:dyDescent="0.25">
      <c r="A24" s="10"/>
      <c r="F24" s="137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2.10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Hoja19">
    <tabColor theme="6" tint="0.39997558519241921"/>
  </sheetPr>
  <dimension ref="A1:J25"/>
  <sheetViews>
    <sheetView view="pageBreakPreview" zoomScale="60" zoomScaleNormal="100" workbookViewId="0">
      <selection activeCell="F16" sqref="F16"/>
    </sheetView>
  </sheetViews>
  <sheetFormatPr baseColWidth="10" defaultColWidth="11.42578125" defaultRowHeight="12.75" x14ac:dyDescent="0.2"/>
  <cols>
    <col min="1" max="1" width="10" style="32" customWidth="1"/>
    <col min="2" max="2" width="40.28515625" style="32" customWidth="1"/>
    <col min="3" max="7" width="15.5703125" style="32" customWidth="1"/>
    <col min="8" max="8" width="17.28515625" style="32" customWidth="1"/>
    <col min="9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15.75" x14ac:dyDescent="0.25">
      <c r="A4" s="473" t="s">
        <v>1545</v>
      </c>
      <c r="B4" s="473"/>
      <c r="C4" s="473"/>
      <c r="D4" s="473"/>
      <c r="E4" s="473"/>
      <c r="F4" s="473"/>
      <c r="G4" s="473"/>
      <c r="H4" s="473"/>
      <c r="I4" s="473"/>
    </row>
    <row r="5" spans="1:10" ht="20.25" x14ac:dyDescent="0.3">
      <c r="A5" s="101"/>
      <c r="B5" s="101"/>
      <c r="C5" s="101"/>
      <c r="D5" s="101"/>
      <c r="E5" s="101"/>
      <c r="F5" s="101"/>
      <c r="G5" s="101"/>
      <c r="H5" s="101"/>
      <c r="I5" s="101"/>
    </row>
    <row r="6" spans="1:10" ht="30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10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10" ht="12.75" customHeight="1" x14ac:dyDescent="0.2">
      <c r="A8" s="461"/>
      <c r="B8" s="458"/>
      <c r="C8" s="464"/>
      <c r="D8" s="469"/>
      <c r="E8" s="469"/>
      <c r="F8" s="118" t="s">
        <v>40</v>
      </c>
      <c r="G8" s="118" t="s">
        <v>39</v>
      </c>
      <c r="H8" s="464"/>
      <c r="I8" s="458"/>
    </row>
    <row r="9" spans="1:10" s="68" customFormat="1" ht="15.75" x14ac:dyDescent="0.2">
      <c r="A9" s="60">
        <v>1000</v>
      </c>
      <c r="B9" s="61" t="s">
        <v>23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66">
        <f>C9+D9-E9+F9-G9</f>
        <v>0</v>
      </c>
      <c r="I9" s="67">
        <f>+H9/H22</f>
        <v>0</v>
      </c>
      <c r="J9" s="104"/>
    </row>
    <row r="10" spans="1:10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 t="shared" ref="H10:H15" si="0">C10+D10-E10+F10-G10</f>
        <v>0</v>
      </c>
      <c r="I10" s="72">
        <f>+H10/H22</f>
        <v>0</v>
      </c>
      <c r="J10" s="104"/>
    </row>
    <row r="11" spans="1:10" s="68" customFormat="1" ht="15.75" x14ac:dyDescent="0.2">
      <c r="A11" s="60">
        <v>3000</v>
      </c>
      <c r="B11" s="61" t="s">
        <v>22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 t="shared" si="0"/>
        <v>0</v>
      </c>
      <c r="I11" s="72">
        <f>+H11/H22</f>
        <v>0</v>
      </c>
      <c r="J11" s="104"/>
    </row>
    <row r="12" spans="1:10" s="68" customFormat="1" ht="25.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 t="shared" si="0"/>
        <v>0</v>
      </c>
      <c r="I12" s="72">
        <f>+H12/H22</f>
        <v>0</v>
      </c>
    </row>
    <row r="13" spans="1:10" s="68" customFormat="1" ht="15" x14ac:dyDescent="0.2">
      <c r="A13" s="75" t="s">
        <v>38</v>
      </c>
      <c r="B13" s="76"/>
      <c r="C13" s="77">
        <f t="shared" ref="C13:H13" si="1">SUM(C9:C12)</f>
        <v>0</v>
      </c>
      <c r="D13" s="77">
        <f t="shared" si="1"/>
        <v>0</v>
      </c>
      <c r="E13" s="77">
        <f t="shared" si="1"/>
        <v>0</v>
      </c>
      <c r="F13" s="77">
        <f t="shared" si="1"/>
        <v>0</v>
      </c>
      <c r="G13" s="77">
        <f t="shared" si="1"/>
        <v>0</v>
      </c>
      <c r="H13" s="77">
        <f t="shared" si="1"/>
        <v>0</v>
      </c>
      <c r="I13" s="78">
        <f>SUM(I9:I11)</f>
        <v>0</v>
      </c>
    </row>
    <row r="14" spans="1:10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 t="shared" si="0"/>
        <v>0</v>
      </c>
      <c r="I14" s="72">
        <f>+H14/H22</f>
        <v>0</v>
      </c>
    </row>
    <row r="15" spans="1:10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 t="shared" si="0"/>
        <v>0</v>
      </c>
      <c r="I15" s="72">
        <f>+H15/H22</f>
        <v>0</v>
      </c>
    </row>
    <row r="16" spans="1:10" s="68" customFormat="1" ht="15" x14ac:dyDescent="0.2">
      <c r="A16" s="80" t="s">
        <v>93</v>
      </c>
      <c r="B16" s="76"/>
      <c r="C16" s="77">
        <f>SUM(C12:C15)</f>
        <v>0</v>
      </c>
      <c r="D16" s="77">
        <f t="shared" ref="D16:I16" si="2">SUM(D14:D15)</f>
        <v>0</v>
      </c>
      <c r="E16" s="77">
        <f t="shared" si="2"/>
        <v>0</v>
      </c>
      <c r="F16" s="77">
        <f t="shared" si="2"/>
        <v>0</v>
      </c>
      <c r="G16" s="77">
        <f t="shared" si="2"/>
        <v>0</v>
      </c>
      <c r="H16" s="81">
        <f t="shared" si="2"/>
        <v>0</v>
      </c>
      <c r="I16" s="78">
        <f t="shared" si="2"/>
        <v>0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124"/>
      <c r="I17" s="72"/>
    </row>
    <row r="18" spans="1:9" s="68" customFormat="1" ht="15.75" x14ac:dyDescent="0.2">
      <c r="A18" s="59">
        <v>7000</v>
      </c>
      <c r="B18" s="84" t="s">
        <v>36</v>
      </c>
      <c r="C18" s="62">
        <v>9710.23</v>
      </c>
      <c r="D18" s="62">
        <v>0</v>
      </c>
      <c r="E18" s="62">
        <v>0</v>
      </c>
      <c r="F18" s="62">
        <v>0</v>
      </c>
      <c r="G18" s="62">
        <v>0</v>
      </c>
      <c r="H18" s="126">
        <f>C18+D18-E18+F18-G18</f>
        <v>9710.23</v>
      </c>
      <c r="I18" s="67">
        <f>+H18/H22</f>
        <v>1</v>
      </c>
    </row>
    <row r="19" spans="1:9" s="68" customFormat="1" ht="15.7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>SUM(C18:C20)</f>
        <v>9710.23</v>
      </c>
      <c r="D21" s="77">
        <f t="shared" ref="D21:H21" si="3">SUM(D18:D20)</f>
        <v>0</v>
      </c>
      <c r="E21" s="77">
        <f t="shared" si="3"/>
        <v>0</v>
      </c>
      <c r="F21" s="77">
        <f t="shared" si="3"/>
        <v>0</v>
      </c>
      <c r="G21" s="77">
        <f t="shared" si="3"/>
        <v>0</v>
      </c>
      <c r="H21" s="77">
        <f t="shared" si="3"/>
        <v>9710.23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9710.23</v>
      </c>
      <c r="D22" s="77">
        <f>SUM(D13+D16+D18+D19)</f>
        <v>0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81">
        <f>SUM(H13+H16+H21)</f>
        <v>9710.23</v>
      </c>
      <c r="I22" s="78">
        <f>I13+I16+I18+I19</f>
        <v>1</v>
      </c>
    </row>
    <row r="23" spans="1:9" ht="18" x14ac:dyDescent="0.25">
      <c r="A23" s="42"/>
      <c r="B23" s="41"/>
      <c r="C23" s="40"/>
      <c r="D23" s="40"/>
      <c r="E23" s="40"/>
      <c r="F23" s="40"/>
      <c r="G23" s="40"/>
      <c r="H23" s="40"/>
      <c r="I23" s="39"/>
    </row>
    <row r="24" spans="1:9" ht="15.75" x14ac:dyDescent="0.25">
      <c r="A24" s="10"/>
      <c r="B24" s="4"/>
      <c r="C24" s="33"/>
      <c r="D24" s="33"/>
      <c r="E24" s="33"/>
      <c r="F24" s="33"/>
      <c r="G24" s="38"/>
    </row>
    <row r="25" spans="1:9" ht="15.75" x14ac:dyDescent="0.25">
      <c r="A25" s="10"/>
      <c r="F25" s="137"/>
      <c r="H25" s="37"/>
    </row>
  </sheetData>
  <mergeCells count="14">
    <mergeCell ref="A22:B22"/>
    <mergeCell ref="A1:I1"/>
    <mergeCell ref="A3:I3"/>
    <mergeCell ref="A4:I4"/>
    <mergeCell ref="E7:E8"/>
    <mergeCell ref="A6:A8"/>
    <mergeCell ref="B6:B8"/>
    <mergeCell ref="C6:C8"/>
    <mergeCell ref="D6:G6"/>
    <mergeCell ref="H6:H8"/>
    <mergeCell ref="I6:I8"/>
    <mergeCell ref="D7:D8"/>
    <mergeCell ref="F7:G7"/>
    <mergeCell ref="A2:I2"/>
  </mergeCells>
  <printOptions horizontalCentered="1" verticalCentered="1"/>
  <pageMargins left="0" right="0" top="0" bottom="0" header="0" footer="0"/>
  <pageSetup scale="82" orientation="landscape" r:id="rId1"/>
  <headerFooter alignWithMargins="0">
    <oddHeader>&amp;R&amp;"Arial,Negrita"&amp;16ANEXO 2.11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theme="6" tint="0.39997558519241921"/>
  </sheetPr>
  <dimension ref="A1:I24"/>
  <sheetViews>
    <sheetView view="pageBreakPreview" zoomScale="60" zoomScaleNormal="100" workbookViewId="0">
      <selection activeCell="H25" sqref="H25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480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67"/>
      <c r="B5" s="167"/>
      <c r="C5" s="167"/>
      <c r="D5" s="167"/>
      <c r="E5" s="167"/>
      <c r="F5" s="167"/>
      <c r="G5" s="167"/>
      <c r="H5" s="167"/>
      <c r="I5" s="167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9" t="s">
        <v>41</v>
      </c>
      <c r="E7" s="467" t="s">
        <v>113</v>
      </c>
      <c r="F7" s="469" t="s">
        <v>104</v>
      </c>
      <c r="G7" s="469"/>
      <c r="H7" s="464"/>
      <c r="I7" s="457"/>
    </row>
    <row r="8" spans="1:9" ht="12.75" customHeight="1" x14ac:dyDescent="0.2">
      <c r="A8" s="461"/>
      <c r="B8" s="458"/>
      <c r="C8" s="464"/>
      <c r="D8" s="469"/>
      <c r="E8" s="468"/>
      <c r="F8" s="168" t="s">
        <v>40</v>
      </c>
      <c r="G8" s="168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38.2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f>+H14/H22</f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13620437.710000001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13620437.710000001</v>
      </c>
      <c r="I15" s="72">
        <f>+H15/H22</f>
        <v>0.9999997870847146</v>
      </c>
    </row>
    <row r="16" spans="1:9" s="68" customFormat="1" ht="15" x14ac:dyDescent="0.2">
      <c r="A16" s="80" t="s">
        <v>93</v>
      </c>
      <c r="B16" s="76"/>
      <c r="C16" s="77">
        <f>SUM(C14:C15)</f>
        <v>13620437.710000001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13620437.710000001</v>
      </c>
      <c r="I16" s="78">
        <f t="shared" si="1"/>
        <v>0.9999997870847146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0</v>
      </c>
      <c r="D18" s="62">
        <v>2.9</v>
      </c>
      <c r="E18" s="62">
        <v>0</v>
      </c>
      <c r="F18" s="62">
        <v>0</v>
      </c>
      <c r="G18" s="62">
        <v>0</v>
      </c>
      <c r="H18" s="62">
        <f>C18+D18-E18+F18-G18</f>
        <v>2.9</v>
      </c>
      <c r="I18" s="67">
        <f>+H18/H22</f>
        <v>2.1291528541821524E-7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 t="shared" ref="C21:H21" si="2">SUM(C18:C20)</f>
        <v>0</v>
      </c>
      <c r="D21" s="77">
        <f t="shared" si="2"/>
        <v>2.9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127">
        <f t="shared" si="2"/>
        <v>2.9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13620437.710000001</v>
      </c>
      <c r="D22" s="77">
        <f>SUM(D13+D16+D18+D19)</f>
        <v>2.9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127">
        <f>SUM(H13+H16+H18)</f>
        <v>13620440.610000001</v>
      </c>
      <c r="I22" s="78">
        <f>I13+I16+I18+I19</f>
        <v>1</v>
      </c>
    </row>
    <row r="24" spans="1:9" ht="15.75" x14ac:dyDescent="0.25">
      <c r="A24" s="10"/>
      <c r="F24" s="171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2.12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6" tint="0.39997558519241921"/>
  </sheetPr>
  <dimension ref="A1:AI20"/>
  <sheetViews>
    <sheetView view="pageBreakPreview" zoomScale="60" zoomScaleNormal="100" workbookViewId="0">
      <selection activeCell="C25" sqref="C25"/>
    </sheetView>
  </sheetViews>
  <sheetFormatPr baseColWidth="10" defaultColWidth="11.42578125" defaultRowHeight="12.75" x14ac:dyDescent="0.2"/>
  <cols>
    <col min="1" max="1" width="10" style="32" customWidth="1"/>
    <col min="2" max="2" width="42.140625" style="32" customWidth="1"/>
    <col min="3" max="3" width="18.42578125" style="32" customWidth="1"/>
    <col min="4" max="4" width="16" style="32" customWidth="1"/>
    <col min="5" max="5" width="16.28515625" style="32" customWidth="1"/>
    <col min="6" max="6" width="14.42578125" style="32" customWidth="1"/>
    <col min="7" max="7" width="14.28515625" style="32" customWidth="1"/>
    <col min="8" max="8" width="17.28515625" style="32" customWidth="1"/>
    <col min="9" max="10" width="11.42578125" style="32"/>
    <col min="11" max="11" width="12.85546875" style="32" bestFit="1" customWidth="1"/>
    <col min="12" max="16384" width="11.42578125" style="32"/>
  </cols>
  <sheetData>
    <row r="1" spans="1:35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35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35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35" ht="18" x14ac:dyDescent="0.25">
      <c r="A4" s="436" t="s">
        <v>924</v>
      </c>
      <c r="B4" s="436"/>
      <c r="C4" s="436"/>
      <c r="D4" s="436"/>
      <c r="E4" s="436"/>
      <c r="F4" s="436"/>
      <c r="G4" s="436"/>
      <c r="H4" s="436"/>
      <c r="I4" s="436"/>
    </row>
    <row r="5" spans="1:35" ht="20.25" x14ac:dyDescent="0.3">
      <c r="A5" s="191"/>
      <c r="B5" s="191"/>
      <c r="C5" s="191"/>
      <c r="D5" s="191"/>
      <c r="E5" s="191"/>
      <c r="F5" s="191"/>
      <c r="G5" s="191"/>
      <c r="H5" s="191"/>
      <c r="I5" s="191"/>
    </row>
    <row r="6" spans="1:35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35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35" x14ac:dyDescent="0.2">
      <c r="A8" s="461"/>
      <c r="B8" s="458"/>
      <c r="C8" s="464"/>
      <c r="D8" s="469"/>
      <c r="E8" s="469"/>
      <c r="F8" s="192" t="s">
        <v>40</v>
      </c>
      <c r="G8" s="192" t="s">
        <v>39</v>
      </c>
      <c r="H8" s="464"/>
      <c r="I8" s="458"/>
    </row>
    <row r="9" spans="1:35" customFormat="1" x14ac:dyDescent="0.2">
      <c r="A9" s="250">
        <v>1000</v>
      </c>
      <c r="B9" s="251" t="s">
        <v>23</v>
      </c>
      <c r="C9" s="203">
        <v>1940000</v>
      </c>
      <c r="D9" s="203">
        <v>0</v>
      </c>
      <c r="E9" s="203">
        <v>0</v>
      </c>
      <c r="F9" s="203">
        <v>251620.44</v>
      </c>
      <c r="G9" s="203">
        <v>251620.44</v>
      </c>
      <c r="H9" s="203">
        <f t="shared" ref="H9:H18" si="0">C9+D9-E9+F9-G9</f>
        <v>1940000</v>
      </c>
      <c r="I9" s="234">
        <f>H9/ H19</f>
        <v>0.16166313028569168</v>
      </c>
      <c r="AI9" s="223"/>
    </row>
    <row r="10" spans="1:35" customFormat="1" x14ac:dyDescent="0.2">
      <c r="A10" s="250">
        <v>2000</v>
      </c>
      <c r="B10" s="251" t="s">
        <v>108</v>
      </c>
      <c r="C10" s="203">
        <v>3208000</v>
      </c>
      <c r="D10" s="203">
        <v>0</v>
      </c>
      <c r="E10" s="203">
        <v>0</v>
      </c>
      <c r="F10" s="203">
        <v>0</v>
      </c>
      <c r="G10" s="203">
        <v>31641.119999999999</v>
      </c>
      <c r="H10" s="203">
        <f t="shared" si="0"/>
        <v>3176358.88</v>
      </c>
      <c r="I10" s="234">
        <f>H10/ H19</f>
        <v>0.26469078322245032</v>
      </c>
      <c r="AI10" s="223"/>
    </row>
    <row r="11" spans="1:35" customFormat="1" x14ac:dyDescent="0.2">
      <c r="A11" s="250">
        <v>3000</v>
      </c>
      <c r="B11" s="251" t="s">
        <v>22</v>
      </c>
      <c r="C11" s="203">
        <v>3736400</v>
      </c>
      <c r="D11" s="203">
        <v>0</v>
      </c>
      <c r="E11" s="203">
        <v>0</v>
      </c>
      <c r="F11" s="203">
        <v>5872.29</v>
      </c>
      <c r="G11" s="203">
        <v>5872.29</v>
      </c>
      <c r="H11" s="203">
        <f t="shared" si="0"/>
        <v>3736400</v>
      </c>
      <c r="I11" s="234">
        <f>H11/ H19</f>
        <v>0.31135985566982388</v>
      </c>
      <c r="AI11" s="223"/>
    </row>
    <row r="12" spans="1:35" customFormat="1" ht="25.5" x14ac:dyDescent="0.2">
      <c r="A12" s="250">
        <v>4000</v>
      </c>
      <c r="B12" s="252" t="s">
        <v>109</v>
      </c>
      <c r="C12" s="203">
        <v>126000</v>
      </c>
      <c r="D12" s="203">
        <v>0</v>
      </c>
      <c r="E12" s="203">
        <v>0</v>
      </c>
      <c r="F12" s="203">
        <v>0</v>
      </c>
      <c r="G12" s="203">
        <v>0</v>
      </c>
      <c r="H12" s="203">
        <f t="shared" si="0"/>
        <v>126000</v>
      </c>
      <c r="I12" s="234">
        <f>H12/ H19</f>
        <v>1.0499770317524304E-2</v>
      </c>
      <c r="AI12" s="223"/>
    </row>
    <row r="13" spans="1:35" customFormat="1" ht="15" x14ac:dyDescent="0.25">
      <c r="A13" s="202" t="s">
        <v>38</v>
      </c>
      <c r="B13" s="202"/>
      <c r="C13" s="206">
        <f>SUM(C9:C12)</f>
        <v>9010400</v>
      </c>
      <c r="D13" s="206">
        <f t="shared" ref="D13:H13" si="1">SUM(D9:D12)</f>
        <v>0</v>
      </c>
      <c r="E13" s="206">
        <f t="shared" si="1"/>
        <v>0</v>
      </c>
      <c r="F13" s="206">
        <f t="shared" si="1"/>
        <v>257492.73</v>
      </c>
      <c r="G13" s="206">
        <f t="shared" si="1"/>
        <v>289133.84999999998</v>
      </c>
      <c r="H13" s="206">
        <f t="shared" si="1"/>
        <v>8978758.879999999</v>
      </c>
      <c r="I13" s="235">
        <f>H13/ H19</f>
        <v>0.74821353949549008</v>
      </c>
      <c r="AI13" s="223"/>
    </row>
    <row r="14" spans="1:35" customFormat="1" ht="25.5" x14ac:dyDescent="0.2">
      <c r="A14" s="233">
        <v>5000</v>
      </c>
      <c r="B14" s="242" t="s">
        <v>103</v>
      </c>
      <c r="C14" s="203">
        <v>2639600</v>
      </c>
      <c r="D14" s="203">
        <v>0</v>
      </c>
      <c r="E14" s="203">
        <v>0</v>
      </c>
      <c r="F14" s="203">
        <v>0</v>
      </c>
      <c r="G14" s="203">
        <v>0</v>
      </c>
      <c r="H14" s="203">
        <f t="shared" si="0"/>
        <v>2639600</v>
      </c>
      <c r="I14" s="234">
        <f>H14/ H19</f>
        <v>0.21996185500108853</v>
      </c>
      <c r="AI14" s="223"/>
    </row>
    <row r="15" spans="1:35" customFormat="1" x14ac:dyDescent="0.2">
      <c r="A15" s="233">
        <v>6000</v>
      </c>
      <c r="B15" s="225" t="s">
        <v>37</v>
      </c>
      <c r="C15" s="203">
        <v>0</v>
      </c>
      <c r="D15" s="203">
        <v>0</v>
      </c>
      <c r="E15" s="203">
        <v>0</v>
      </c>
      <c r="F15" s="203">
        <v>350000</v>
      </c>
      <c r="G15" s="203">
        <v>0</v>
      </c>
      <c r="H15" s="203">
        <f t="shared" si="0"/>
        <v>350000</v>
      </c>
      <c r="I15" s="234">
        <f>H15/ H19</f>
        <v>2.9166028659789733E-2</v>
      </c>
      <c r="AI15" s="223"/>
    </row>
    <row r="16" spans="1:35" customFormat="1" ht="15" x14ac:dyDescent="0.25">
      <c r="A16" s="202" t="s">
        <v>93</v>
      </c>
      <c r="B16" s="202"/>
      <c r="C16" s="206">
        <f>SUM(C14:C15)</f>
        <v>2639600</v>
      </c>
      <c r="D16" s="206">
        <f t="shared" ref="D16:H16" si="2">SUM(D14:D15)</f>
        <v>0</v>
      </c>
      <c r="E16" s="206">
        <f t="shared" si="2"/>
        <v>0</v>
      </c>
      <c r="F16" s="206">
        <f t="shared" si="2"/>
        <v>350000</v>
      </c>
      <c r="G16" s="206">
        <f t="shared" si="2"/>
        <v>0</v>
      </c>
      <c r="H16" s="206">
        <f t="shared" si="2"/>
        <v>2989600</v>
      </c>
      <c r="I16" s="235">
        <f>H16/ H19</f>
        <v>0.24912788366087826</v>
      </c>
      <c r="AI16" s="223"/>
    </row>
    <row r="17" spans="1:35" customFormat="1" x14ac:dyDescent="0.2">
      <c r="A17" s="233">
        <v>7000</v>
      </c>
      <c r="B17" s="225" t="s">
        <v>36</v>
      </c>
      <c r="C17" s="203">
        <v>350204.17</v>
      </c>
      <c r="D17" s="203">
        <v>58.33</v>
      </c>
      <c r="E17" s="203">
        <v>0</v>
      </c>
      <c r="F17" s="203">
        <v>31641.119999999999</v>
      </c>
      <c r="G17" s="203">
        <v>350000</v>
      </c>
      <c r="H17" s="203">
        <f t="shared" si="0"/>
        <v>31903.619999999995</v>
      </c>
      <c r="I17" s="234">
        <f>H17/ H19</f>
        <v>2.658576843631545E-3</v>
      </c>
      <c r="AI17" s="223"/>
    </row>
    <row r="18" spans="1:35" customFormat="1" ht="15" x14ac:dyDescent="0.25">
      <c r="A18" s="202" t="s">
        <v>8</v>
      </c>
      <c r="B18" s="202"/>
      <c r="C18" s="206">
        <f>+C17</f>
        <v>350204.17</v>
      </c>
      <c r="D18" s="206">
        <f>+D17</f>
        <v>58.33</v>
      </c>
      <c r="E18" s="206">
        <f>+E17</f>
        <v>0</v>
      </c>
      <c r="F18" s="206">
        <f>+F17</f>
        <v>31641.119999999999</v>
      </c>
      <c r="G18" s="206">
        <f>+G17</f>
        <v>350000</v>
      </c>
      <c r="H18" s="206">
        <f t="shared" si="0"/>
        <v>31903.619999999995</v>
      </c>
      <c r="I18" s="235">
        <f>H18/ H19</f>
        <v>2.658576843631545E-3</v>
      </c>
      <c r="AI18" s="223"/>
    </row>
    <row r="19" spans="1:35" customFormat="1" ht="21" x14ac:dyDescent="0.35">
      <c r="A19" s="450" t="s">
        <v>6</v>
      </c>
      <c r="B19" s="451"/>
      <c r="C19" s="206">
        <f>SUM(C18+C16+C13)</f>
        <v>12000204.17</v>
      </c>
      <c r="D19" s="206">
        <f t="shared" ref="D19:H19" si="3">SUM(D18+D16+D13)</f>
        <v>58.33</v>
      </c>
      <c r="E19" s="206">
        <f t="shared" si="3"/>
        <v>0</v>
      </c>
      <c r="F19" s="206">
        <f t="shared" si="3"/>
        <v>639133.85</v>
      </c>
      <c r="G19" s="206">
        <f t="shared" si="3"/>
        <v>639133.85</v>
      </c>
      <c r="H19" s="206">
        <f t="shared" si="3"/>
        <v>12000262.5</v>
      </c>
      <c r="I19" s="235">
        <f>H19/ H19</f>
        <v>1</v>
      </c>
      <c r="AI19" s="223"/>
    </row>
    <row r="20" spans="1:35" x14ac:dyDescent="0.2">
      <c r="H20" s="37"/>
    </row>
  </sheetData>
  <mergeCells count="14">
    <mergeCell ref="A19:B19"/>
    <mergeCell ref="A2:I2"/>
    <mergeCell ref="E7:E8"/>
    <mergeCell ref="F7:G7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2.13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18">
    <tabColor theme="6" tint="0.39997558519241921"/>
  </sheetPr>
  <dimension ref="A1:K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4.140625" style="32" customWidth="1"/>
    <col min="2" max="2" width="38.140625" style="32" customWidth="1"/>
    <col min="3" max="3" width="18.42578125" style="32" customWidth="1"/>
    <col min="4" max="4" width="16" style="32" customWidth="1"/>
    <col min="5" max="5" width="16.28515625" style="32" customWidth="1"/>
    <col min="6" max="6" width="14.42578125" style="32" customWidth="1"/>
    <col min="7" max="7" width="14.28515625" style="32" customWidth="1"/>
    <col min="8" max="8" width="17.28515625" style="32" customWidth="1"/>
    <col min="9" max="10" width="11.42578125" style="32"/>
    <col min="11" max="11" width="12.85546875" style="32" bestFit="1" customWidth="1"/>
    <col min="12" max="16384" width="11.42578125" style="32"/>
  </cols>
  <sheetData>
    <row r="1" spans="1:11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1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1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1" ht="18" x14ac:dyDescent="0.25">
      <c r="A4" s="436" t="s">
        <v>1578</v>
      </c>
      <c r="B4" s="436"/>
      <c r="C4" s="436"/>
      <c r="D4" s="436"/>
      <c r="E4" s="436"/>
      <c r="F4" s="436"/>
      <c r="G4" s="436"/>
      <c r="H4" s="436"/>
      <c r="I4" s="436"/>
    </row>
    <row r="5" spans="1:11" ht="20.25" x14ac:dyDescent="0.3">
      <c r="A5" s="58"/>
      <c r="B5" s="58"/>
      <c r="C5" s="58"/>
      <c r="D5" s="58"/>
      <c r="E5" s="58"/>
      <c r="F5" s="58"/>
      <c r="G5" s="58"/>
      <c r="H5" s="58"/>
      <c r="I5" s="58"/>
    </row>
    <row r="6" spans="1:11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11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11" x14ac:dyDescent="0.2">
      <c r="A8" s="461"/>
      <c r="B8" s="458"/>
      <c r="C8" s="464"/>
      <c r="D8" s="469"/>
      <c r="E8" s="469"/>
      <c r="F8" s="118" t="s">
        <v>40</v>
      </c>
      <c r="G8" s="118" t="s">
        <v>39</v>
      </c>
      <c r="H8" s="464"/>
      <c r="I8" s="458"/>
    </row>
    <row r="9" spans="1:11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 t="shared" ref="H9:H19" si="0">C9+D9-E9+F9-G9</f>
        <v>0</v>
      </c>
      <c r="I9" s="67">
        <f>+H9/H21</f>
        <v>0</v>
      </c>
    </row>
    <row r="10" spans="1:11" s="68" customFormat="1" ht="15.75" x14ac:dyDescent="0.2">
      <c r="A10" s="60">
        <v>2000</v>
      </c>
      <c r="B10" s="69" t="s">
        <v>108</v>
      </c>
      <c r="C10" s="70">
        <v>120000</v>
      </c>
      <c r="D10" s="70">
        <v>0</v>
      </c>
      <c r="E10" s="70">
        <v>0</v>
      </c>
      <c r="F10" s="70">
        <v>0</v>
      </c>
      <c r="G10" s="70">
        <v>0</v>
      </c>
      <c r="H10" s="126">
        <f t="shared" si="0"/>
        <v>120000</v>
      </c>
      <c r="I10" s="72">
        <f>+H10/H21</f>
        <v>0.10256410256410256</v>
      </c>
    </row>
    <row r="11" spans="1:11" s="68" customFormat="1" ht="15.75" x14ac:dyDescent="0.2">
      <c r="A11" s="60">
        <v>3000</v>
      </c>
      <c r="B11" s="61" t="s">
        <v>22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 t="shared" si="0"/>
        <v>0</v>
      </c>
      <c r="I11" s="72">
        <f>+H11/H21</f>
        <v>0</v>
      </c>
      <c r="J11" s="113"/>
      <c r="K11" s="112"/>
    </row>
    <row r="12" spans="1:11" s="68" customFormat="1" ht="25.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 t="shared" si="0"/>
        <v>0</v>
      </c>
      <c r="I12" s="72">
        <f>+H12/H21</f>
        <v>0</v>
      </c>
      <c r="J12" s="113"/>
      <c r="K12" s="112"/>
    </row>
    <row r="13" spans="1:11" s="68" customFormat="1" ht="15" x14ac:dyDescent="0.2">
      <c r="A13" s="75" t="s">
        <v>38</v>
      </c>
      <c r="B13" s="76"/>
      <c r="C13" s="77">
        <f t="shared" ref="C13:I13" si="1">SUM(C9:C12)</f>
        <v>120000</v>
      </c>
      <c r="D13" s="77">
        <f t="shared" si="1"/>
        <v>0</v>
      </c>
      <c r="E13" s="77">
        <f t="shared" si="1"/>
        <v>0</v>
      </c>
      <c r="F13" s="77">
        <f t="shared" si="1"/>
        <v>0</v>
      </c>
      <c r="G13" s="77">
        <f>SUM(G9:G12)</f>
        <v>0</v>
      </c>
      <c r="H13" s="77">
        <f t="shared" si="1"/>
        <v>120000</v>
      </c>
      <c r="I13" s="78">
        <f t="shared" si="1"/>
        <v>0.10256410256410256</v>
      </c>
    </row>
    <row r="14" spans="1:11" s="68" customFormat="1" ht="25.5" x14ac:dyDescent="0.2">
      <c r="A14" s="43">
        <v>5000</v>
      </c>
      <c r="B14" s="73" t="s">
        <v>103</v>
      </c>
      <c r="C14" s="70">
        <v>1050000</v>
      </c>
      <c r="D14" s="70">
        <v>0</v>
      </c>
      <c r="E14" s="70">
        <v>0</v>
      </c>
      <c r="F14" s="70">
        <v>0</v>
      </c>
      <c r="G14" s="70">
        <v>0</v>
      </c>
      <c r="H14" s="126">
        <f t="shared" si="0"/>
        <v>1050000</v>
      </c>
      <c r="I14" s="72">
        <f>+H14/H21</f>
        <v>0.89743589743589747</v>
      </c>
    </row>
    <row r="15" spans="1:11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 t="shared" si="0"/>
        <v>0</v>
      </c>
      <c r="I15" s="72">
        <f>+H15/H21</f>
        <v>0</v>
      </c>
      <c r="J15" s="113"/>
    </row>
    <row r="16" spans="1:11" s="68" customFormat="1" ht="15" x14ac:dyDescent="0.2">
      <c r="A16" s="80" t="s">
        <v>93</v>
      </c>
      <c r="B16" s="76"/>
      <c r="C16" s="77">
        <f t="shared" ref="C16:I16" si="2">SUM(C14:C15)</f>
        <v>1050000</v>
      </c>
      <c r="D16" s="77">
        <f t="shared" si="2"/>
        <v>0</v>
      </c>
      <c r="E16" s="77">
        <f t="shared" si="2"/>
        <v>0</v>
      </c>
      <c r="F16" s="77">
        <f t="shared" si="2"/>
        <v>0</v>
      </c>
      <c r="G16" s="77">
        <f t="shared" si="2"/>
        <v>0</v>
      </c>
      <c r="H16" s="77">
        <f t="shared" si="2"/>
        <v>1050000</v>
      </c>
      <c r="I16" s="78">
        <f t="shared" si="2"/>
        <v>0.89743589743589747</v>
      </c>
    </row>
    <row r="17" spans="1:9" s="68" customFormat="1" ht="15.75" x14ac:dyDescent="0.2">
      <c r="A17" s="59">
        <v>7000</v>
      </c>
      <c r="B17" s="84" t="s">
        <v>36</v>
      </c>
      <c r="C17" s="62">
        <v>0</v>
      </c>
      <c r="D17" s="70">
        <v>0</v>
      </c>
      <c r="E17" s="70">
        <v>0</v>
      </c>
      <c r="F17" s="70">
        <v>0</v>
      </c>
      <c r="G17" s="70">
        <v>0</v>
      </c>
      <c r="H17" s="126">
        <v>0</v>
      </c>
      <c r="I17" s="67">
        <f>+H17/H21</f>
        <v>0</v>
      </c>
    </row>
    <row r="18" spans="1:9" s="68" customFormat="1" ht="15.75" x14ac:dyDescent="0.2">
      <c r="A18" s="43">
        <v>8000</v>
      </c>
      <c r="B18" s="73" t="s">
        <v>110</v>
      </c>
      <c r="C18" s="70">
        <v>0</v>
      </c>
      <c r="D18" s="70">
        <v>0</v>
      </c>
      <c r="E18" s="70">
        <v>0</v>
      </c>
      <c r="F18" s="70">
        <v>0</v>
      </c>
      <c r="G18" s="70">
        <v>0</v>
      </c>
      <c r="H18" s="126">
        <f t="shared" si="0"/>
        <v>0</v>
      </c>
      <c r="I18" s="72">
        <f>+H18/H21</f>
        <v>0</v>
      </c>
    </row>
    <row r="19" spans="1:9" s="68" customFormat="1" ht="15.75" x14ac:dyDescent="0.2">
      <c r="A19" s="43">
        <v>9000</v>
      </c>
      <c r="B19" s="73" t="s">
        <v>35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 t="shared" si="0"/>
        <v>0</v>
      </c>
      <c r="I19" s="72">
        <f>+H19/H21</f>
        <v>0</v>
      </c>
    </row>
    <row r="20" spans="1:9" s="68" customFormat="1" ht="15" x14ac:dyDescent="0.2">
      <c r="A20" s="80" t="s">
        <v>8</v>
      </c>
      <c r="B20" s="76"/>
      <c r="C20" s="77">
        <f t="shared" ref="C20:I20" si="3">SUM(C17:C19)</f>
        <v>0</v>
      </c>
      <c r="D20" s="127">
        <f t="shared" si="3"/>
        <v>0</v>
      </c>
      <c r="E20" s="127">
        <f t="shared" si="3"/>
        <v>0</v>
      </c>
      <c r="F20" s="127">
        <f t="shared" si="3"/>
        <v>0</v>
      </c>
      <c r="G20" s="127">
        <f t="shared" si="3"/>
        <v>0</v>
      </c>
      <c r="H20" s="81">
        <f t="shared" si="3"/>
        <v>0</v>
      </c>
      <c r="I20" s="78">
        <f t="shared" si="3"/>
        <v>0</v>
      </c>
    </row>
    <row r="21" spans="1:9" s="68" customFormat="1" ht="18" x14ac:dyDescent="0.2">
      <c r="A21" s="471" t="s">
        <v>42</v>
      </c>
      <c r="B21" s="472"/>
      <c r="C21" s="127">
        <f>C13+C16+C20</f>
        <v>1170000</v>
      </c>
      <c r="D21" s="127">
        <f>D13+D16+D20</f>
        <v>0</v>
      </c>
      <c r="E21" s="127">
        <f>SUM(E13+E16+E20)</f>
        <v>0</v>
      </c>
      <c r="F21" s="127">
        <f>SUM(F13+F16+F20)</f>
        <v>0</v>
      </c>
      <c r="G21" s="127">
        <f>SUM(G13+G16+G20)</f>
        <v>0</v>
      </c>
      <c r="H21" s="81">
        <f>SUM(H13+H16+H20)</f>
        <v>1170000</v>
      </c>
      <c r="I21" s="86">
        <f>I13+I16+I20</f>
        <v>1</v>
      </c>
    </row>
    <row r="22" spans="1:9" ht="18" x14ac:dyDescent="0.25">
      <c r="A22" s="42"/>
      <c r="B22" s="41"/>
      <c r="C22" s="40"/>
      <c r="D22" s="40"/>
      <c r="E22" s="40"/>
      <c r="F22" s="40"/>
      <c r="G22" s="40"/>
      <c r="H22" s="40"/>
      <c r="I22" s="39"/>
    </row>
    <row r="23" spans="1:9" ht="15.75" x14ac:dyDescent="0.25">
      <c r="A23" s="10"/>
      <c r="B23" s="4"/>
      <c r="C23" s="33"/>
      <c r="D23" s="33"/>
      <c r="E23" s="33"/>
      <c r="G23" s="38"/>
      <c r="H23" s="89"/>
    </row>
    <row r="24" spans="1:9" x14ac:dyDescent="0.2">
      <c r="H24" s="37"/>
    </row>
  </sheetData>
  <mergeCells count="14">
    <mergeCell ref="A21:B21"/>
    <mergeCell ref="A1:I1"/>
    <mergeCell ref="A3:I3"/>
    <mergeCell ref="A4:I4"/>
    <mergeCell ref="E7:E8"/>
    <mergeCell ref="C6:C8"/>
    <mergeCell ref="D6:G6"/>
    <mergeCell ref="H6:H8"/>
    <mergeCell ref="D7:D8"/>
    <mergeCell ref="F7:G7"/>
    <mergeCell ref="A6:A8"/>
    <mergeCell ref="B6:B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2.14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6" tint="0.39997558519241921"/>
  </sheetPr>
  <dimension ref="A1:K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7" style="32" customWidth="1"/>
    <col min="2" max="2" width="44" style="32" customWidth="1"/>
    <col min="3" max="3" width="18.42578125" style="32" customWidth="1"/>
    <col min="4" max="4" width="16" style="32" customWidth="1"/>
    <col min="5" max="5" width="16.28515625" style="32" customWidth="1"/>
    <col min="6" max="6" width="14.42578125" style="32" customWidth="1"/>
    <col min="7" max="7" width="14.28515625" style="32" customWidth="1"/>
    <col min="8" max="8" width="17.28515625" style="32" customWidth="1"/>
    <col min="9" max="10" width="11.42578125" style="32"/>
    <col min="11" max="11" width="12.85546875" style="32" bestFit="1" customWidth="1"/>
    <col min="12" max="16384" width="11.42578125" style="32"/>
  </cols>
  <sheetData>
    <row r="1" spans="1:11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1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1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1" ht="18" x14ac:dyDescent="0.25">
      <c r="A4" s="436" t="s">
        <v>1586</v>
      </c>
      <c r="B4" s="436"/>
      <c r="C4" s="436"/>
      <c r="D4" s="436"/>
      <c r="E4" s="436"/>
      <c r="F4" s="436"/>
      <c r="G4" s="436"/>
      <c r="H4" s="436"/>
      <c r="I4" s="436"/>
    </row>
    <row r="5" spans="1:11" ht="20.25" x14ac:dyDescent="0.3">
      <c r="A5" s="191"/>
      <c r="B5" s="191"/>
      <c r="C5" s="191"/>
      <c r="D5" s="191"/>
      <c r="E5" s="191"/>
      <c r="F5" s="191"/>
      <c r="G5" s="191"/>
      <c r="H5" s="191"/>
      <c r="I5" s="191"/>
    </row>
    <row r="6" spans="1:11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11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11" x14ac:dyDescent="0.2">
      <c r="A8" s="461"/>
      <c r="B8" s="458"/>
      <c r="C8" s="464"/>
      <c r="D8" s="469"/>
      <c r="E8" s="469"/>
      <c r="F8" s="192" t="s">
        <v>40</v>
      </c>
      <c r="G8" s="192" t="s">
        <v>39</v>
      </c>
      <c r="H8" s="464"/>
      <c r="I8" s="458"/>
    </row>
    <row r="9" spans="1:11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 t="shared" ref="H9:H19" si="0">C9+D9-E9+F9-G9</f>
        <v>0</v>
      </c>
      <c r="I9" s="67">
        <f>+H9/H21</f>
        <v>0</v>
      </c>
    </row>
    <row r="10" spans="1:11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 t="shared" si="0"/>
        <v>0</v>
      </c>
      <c r="I10" s="72">
        <f>+H10/H21</f>
        <v>0</v>
      </c>
    </row>
    <row r="11" spans="1:11" s="68" customFormat="1" ht="15.75" x14ac:dyDescent="0.2">
      <c r="A11" s="60">
        <v>3000</v>
      </c>
      <c r="B11" s="61" t="s">
        <v>22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 t="shared" si="0"/>
        <v>0</v>
      </c>
      <c r="I11" s="72">
        <f>+H11/H21</f>
        <v>0</v>
      </c>
      <c r="J11" s="113"/>
      <c r="K11" s="112"/>
    </row>
    <row r="12" spans="1:11" s="68" customFormat="1" ht="25.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 t="shared" si="0"/>
        <v>0</v>
      </c>
      <c r="I12" s="72">
        <f>+H12/H21</f>
        <v>0</v>
      </c>
      <c r="J12" s="113"/>
      <c r="K12" s="112"/>
    </row>
    <row r="13" spans="1:11" s="68" customFormat="1" ht="15" x14ac:dyDescent="0.2">
      <c r="A13" s="75" t="s">
        <v>38</v>
      </c>
      <c r="B13" s="76"/>
      <c r="C13" s="77">
        <f t="shared" ref="C13:I13" si="1">SUM(C9:C12)</f>
        <v>0</v>
      </c>
      <c r="D13" s="77">
        <f t="shared" si="1"/>
        <v>0</v>
      </c>
      <c r="E13" s="77">
        <f t="shared" si="1"/>
        <v>0</v>
      </c>
      <c r="F13" s="77">
        <f t="shared" si="1"/>
        <v>0</v>
      </c>
      <c r="G13" s="77">
        <f>SUM(G9:G12)</f>
        <v>0</v>
      </c>
      <c r="H13" s="77">
        <f t="shared" si="1"/>
        <v>0</v>
      </c>
      <c r="I13" s="78">
        <f t="shared" si="1"/>
        <v>0</v>
      </c>
    </row>
    <row r="14" spans="1:11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 t="shared" si="0"/>
        <v>0</v>
      </c>
      <c r="I14" s="72">
        <f>+H14/H21</f>
        <v>0</v>
      </c>
    </row>
    <row r="15" spans="1:11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 t="shared" si="0"/>
        <v>0</v>
      </c>
      <c r="I15" s="72">
        <f>+H15/H21</f>
        <v>0</v>
      </c>
      <c r="J15" s="113"/>
    </row>
    <row r="16" spans="1:11" s="68" customFormat="1" ht="15" x14ac:dyDescent="0.2">
      <c r="A16" s="80" t="s">
        <v>93</v>
      </c>
      <c r="B16" s="76"/>
      <c r="C16" s="77">
        <f t="shared" ref="C16:I16" si="2">SUM(C14:C15)</f>
        <v>0</v>
      </c>
      <c r="D16" s="77">
        <f t="shared" si="2"/>
        <v>0</v>
      </c>
      <c r="E16" s="77">
        <f t="shared" si="2"/>
        <v>0</v>
      </c>
      <c r="F16" s="77">
        <f t="shared" si="2"/>
        <v>0</v>
      </c>
      <c r="G16" s="77">
        <f t="shared" si="2"/>
        <v>0</v>
      </c>
      <c r="H16" s="77">
        <f t="shared" si="2"/>
        <v>0</v>
      </c>
      <c r="I16" s="78">
        <f t="shared" si="2"/>
        <v>0</v>
      </c>
    </row>
    <row r="17" spans="1:9" s="68" customFormat="1" ht="15.75" x14ac:dyDescent="0.2">
      <c r="A17" s="59">
        <v>7000</v>
      </c>
      <c r="B17" s="84" t="s">
        <v>36</v>
      </c>
      <c r="C17" s="62">
        <v>9715.02</v>
      </c>
      <c r="D17" s="70">
        <f>19427.46-19427.46</f>
        <v>0</v>
      </c>
      <c r="E17" s="70">
        <f>9712.44-9712.44</f>
        <v>0</v>
      </c>
      <c r="F17" s="70">
        <v>0</v>
      </c>
      <c r="G17" s="70">
        <v>0</v>
      </c>
      <c r="H17" s="126">
        <f t="shared" si="0"/>
        <v>9715.02</v>
      </c>
      <c r="I17" s="67">
        <f>+H17/H21</f>
        <v>1</v>
      </c>
    </row>
    <row r="18" spans="1:9" s="68" customFormat="1" ht="15.75" x14ac:dyDescent="0.2">
      <c r="A18" s="43">
        <v>8000</v>
      </c>
      <c r="B18" s="73" t="s">
        <v>110</v>
      </c>
      <c r="C18" s="70">
        <v>0</v>
      </c>
      <c r="D18" s="70">
        <v>0</v>
      </c>
      <c r="E18" s="70">
        <v>0</v>
      </c>
      <c r="F18" s="70">
        <v>0</v>
      </c>
      <c r="G18" s="70">
        <v>0</v>
      </c>
      <c r="H18" s="126">
        <f t="shared" si="0"/>
        <v>0</v>
      </c>
      <c r="I18" s="72">
        <f>+H18/H21</f>
        <v>0</v>
      </c>
    </row>
    <row r="19" spans="1:9" s="68" customFormat="1" ht="15.75" x14ac:dyDescent="0.2">
      <c r="A19" s="43">
        <v>9000</v>
      </c>
      <c r="B19" s="73" t="s">
        <v>35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 t="shared" si="0"/>
        <v>0</v>
      </c>
      <c r="I19" s="72">
        <f>+H19/H21</f>
        <v>0</v>
      </c>
    </row>
    <row r="20" spans="1:9" s="68" customFormat="1" ht="15" x14ac:dyDescent="0.2">
      <c r="A20" s="80" t="s">
        <v>8</v>
      </c>
      <c r="B20" s="76"/>
      <c r="C20" s="77">
        <f t="shared" ref="C20:I20" si="3">SUM(C17:C19)</f>
        <v>9715.02</v>
      </c>
      <c r="D20" s="127">
        <f t="shared" si="3"/>
        <v>0</v>
      </c>
      <c r="E20" s="127">
        <f t="shared" si="3"/>
        <v>0</v>
      </c>
      <c r="F20" s="127">
        <f t="shared" si="3"/>
        <v>0</v>
      </c>
      <c r="G20" s="127">
        <f t="shared" si="3"/>
        <v>0</v>
      </c>
      <c r="H20" s="127">
        <f t="shared" si="3"/>
        <v>9715.02</v>
      </c>
      <c r="I20" s="78">
        <f t="shared" si="3"/>
        <v>1</v>
      </c>
    </row>
    <row r="21" spans="1:9" s="68" customFormat="1" ht="18" x14ac:dyDescent="0.2">
      <c r="A21" s="471" t="s">
        <v>42</v>
      </c>
      <c r="B21" s="472"/>
      <c r="C21" s="127">
        <f>C13+C16+C20</f>
        <v>9715.02</v>
      </c>
      <c r="D21" s="127">
        <f>D13+D16+D20</f>
        <v>0</v>
      </c>
      <c r="E21" s="127">
        <f>SUM(E13+E16+E20)</f>
        <v>0</v>
      </c>
      <c r="F21" s="127">
        <f>SUM(F13+F16+F20)</f>
        <v>0</v>
      </c>
      <c r="G21" s="127">
        <f>SUM(G13+G16+G20)</f>
        <v>0</v>
      </c>
      <c r="H21" s="127">
        <f>SUM(H13+H16+H20)</f>
        <v>9715.02</v>
      </c>
      <c r="I21" s="86">
        <f>I13+I16+I20</f>
        <v>1</v>
      </c>
    </row>
    <row r="22" spans="1:9" ht="18" x14ac:dyDescent="0.25">
      <c r="A22" s="42"/>
      <c r="B22" s="41"/>
      <c r="C22" s="40"/>
      <c r="D22" s="40"/>
      <c r="E22" s="40"/>
      <c r="F22" s="40"/>
      <c r="G22" s="40"/>
      <c r="H22" s="40"/>
      <c r="I22" s="39"/>
    </row>
    <row r="23" spans="1:9" ht="15.75" x14ac:dyDescent="0.25">
      <c r="A23" s="10" t="s">
        <v>927</v>
      </c>
      <c r="B23" s="4"/>
      <c r="C23" s="33"/>
      <c r="D23" s="33"/>
      <c r="E23" s="33"/>
      <c r="G23" s="38"/>
      <c r="H23" s="89">
        <f>H21</f>
        <v>9715.02</v>
      </c>
    </row>
    <row r="24" spans="1:9" x14ac:dyDescent="0.2">
      <c r="H24" s="37"/>
    </row>
  </sheetData>
  <mergeCells count="14">
    <mergeCell ref="E7:E8"/>
    <mergeCell ref="F7:G7"/>
    <mergeCell ref="A21:B21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D7:D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2.15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6" tint="0.39997558519241921"/>
  </sheetPr>
  <dimension ref="A1:I21"/>
  <sheetViews>
    <sheetView view="pageBreakPreview" zoomScale="60" zoomScaleNormal="100" workbookViewId="0">
      <selection activeCell="F26" sqref="F26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.7109375" style="32" customWidth="1"/>
    <col min="8" max="8" width="17.28515625" style="32" customWidth="1"/>
    <col min="9" max="9" width="14.5703125" style="32" customWidth="1"/>
    <col min="10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18" x14ac:dyDescent="0.25">
      <c r="A3" s="455" t="str">
        <f>'ANEXO 2.4 PART 2017'!A5:I5</f>
        <v>PARTICIPACIONES INCLUYE ECONOMIAS Y REFRENDOS</v>
      </c>
      <c r="B3" s="455"/>
      <c r="C3" s="455"/>
      <c r="D3" s="455"/>
      <c r="E3" s="455"/>
      <c r="F3" s="455"/>
      <c r="G3" s="455"/>
      <c r="H3" s="455"/>
      <c r="I3" s="455"/>
    </row>
    <row r="4" spans="1:9" ht="20.25" x14ac:dyDescent="0.3">
      <c r="A4" s="406" t="s">
        <v>116</v>
      </c>
      <c r="B4" s="406"/>
      <c r="C4" s="406"/>
      <c r="D4" s="406"/>
      <c r="E4" s="406"/>
      <c r="F4" s="406"/>
      <c r="G4" s="406"/>
      <c r="H4" s="406"/>
      <c r="I4" s="406"/>
    </row>
    <row r="5" spans="1:9" x14ac:dyDescent="0.2">
      <c r="A5" s="470" t="s">
        <v>925</v>
      </c>
      <c r="B5" s="470"/>
      <c r="C5" s="470"/>
      <c r="D5" s="470"/>
      <c r="E5" s="470"/>
      <c r="F5" s="470"/>
      <c r="G5" s="470"/>
      <c r="H5" s="470"/>
      <c r="I5" s="470"/>
    </row>
    <row r="6" spans="1:9" ht="20.25" x14ac:dyDescent="0.3">
      <c r="A6" s="130"/>
      <c r="B6" s="130"/>
      <c r="C6" s="130"/>
      <c r="D6" s="130"/>
      <c r="E6" s="130"/>
      <c r="F6" s="130"/>
      <c r="G6" s="130"/>
      <c r="H6" s="130"/>
      <c r="I6" s="130"/>
    </row>
    <row r="7" spans="1:9" ht="26.25" customHeight="1" x14ac:dyDescent="0.2">
      <c r="A7" s="459" t="s">
        <v>26</v>
      </c>
      <c r="B7" s="456" t="s">
        <v>5</v>
      </c>
      <c r="C7" s="464" t="s">
        <v>94</v>
      </c>
      <c r="D7" s="469" t="s">
        <v>97</v>
      </c>
      <c r="E7" s="469"/>
      <c r="F7" s="469"/>
      <c r="G7" s="469"/>
      <c r="H7" s="464" t="s">
        <v>114</v>
      </c>
      <c r="I7" s="456" t="s">
        <v>3</v>
      </c>
    </row>
    <row r="8" spans="1:9" ht="30" customHeight="1" x14ac:dyDescent="0.2">
      <c r="A8" s="460"/>
      <c r="B8" s="457"/>
      <c r="C8" s="464"/>
      <c r="D8" s="469" t="s">
        <v>41</v>
      </c>
      <c r="E8" s="469" t="s">
        <v>113</v>
      </c>
      <c r="F8" s="469" t="s">
        <v>104</v>
      </c>
      <c r="G8" s="469"/>
      <c r="H8" s="464"/>
      <c r="I8" s="457"/>
    </row>
    <row r="9" spans="1:9" x14ac:dyDescent="0.2">
      <c r="A9" s="461"/>
      <c r="B9" s="458"/>
      <c r="C9" s="464"/>
      <c r="D9" s="469"/>
      <c r="E9" s="469"/>
      <c r="F9" s="131" t="s">
        <v>40</v>
      </c>
      <c r="G9" s="131" t="s">
        <v>39</v>
      </c>
      <c r="H9" s="464"/>
      <c r="I9" s="458"/>
    </row>
    <row r="10" spans="1:9" s="68" customFormat="1" ht="15.75" x14ac:dyDescent="0.2">
      <c r="A10" s="60">
        <v>1000</v>
      </c>
      <c r="B10" s="61" t="s">
        <v>23</v>
      </c>
      <c r="C10" s="62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67">
        <f>+H10/H21</f>
        <v>0</v>
      </c>
    </row>
    <row r="11" spans="1:9" s="68" customFormat="1" ht="15.75" x14ac:dyDescent="0.2">
      <c r="A11" s="60">
        <v>2000</v>
      </c>
      <c r="B11" s="69" t="s">
        <v>108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+H11/H21</f>
        <v>0</v>
      </c>
    </row>
    <row r="12" spans="1:9" s="68" customFormat="1" ht="15.75" x14ac:dyDescent="0.2">
      <c r="A12" s="60">
        <v>3000</v>
      </c>
      <c r="B12" s="61" t="s">
        <v>22</v>
      </c>
      <c r="C12" s="70">
        <v>0</v>
      </c>
      <c r="D12" s="71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+H12/H21</f>
        <v>0</v>
      </c>
    </row>
    <row r="13" spans="1:9" s="68" customFormat="1" ht="38.25" x14ac:dyDescent="0.2">
      <c r="A13" s="60">
        <v>4000</v>
      </c>
      <c r="B13" s="73" t="s">
        <v>109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126">
        <f>C13+D13-E13+F13-G13</f>
        <v>0</v>
      </c>
      <c r="I13" s="72">
        <f>+H13/H21</f>
        <v>0</v>
      </c>
    </row>
    <row r="14" spans="1:9" s="68" customFormat="1" ht="15" x14ac:dyDescent="0.2">
      <c r="A14" s="75" t="s">
        <v>38</v>
      </c>
      <c r="B14" s="76"/>
      <c r="C14" s="77">
        <f>SUM(C10:C13)</f>
        <v>0</v>
      </c>
      <c r="D14" s="77">
        <f t="shared" ref="D14:I14" si="0">SUM(D10:D13)</f>
        <v>0</v>
      </c>
      <c r="E14" s="77">
        <f t="shared" si="0"/>
        <v>0</v>
      </c>
      <c r="F14" s="77">
        <f t="shared" si="0"/>
        <v>0</v>
      </c>
      <c r="G14" s="77">
        <f t="shared" si="0"/>
        <v>0</v>
      </c>
      <c r="H14" s="77">
        <f t="shared" si="0"/>
        <v>0</v>
      </c>
      <c r="I14" s="78">
        <f t="shared" si="0"/>
        <v>0</v>
      </c>
    </row>
    <row r="15" spans="1:9" s="68" customFormat="1" ht="25.5" x14ac:dyDescent="0.2">
      <c r="A15" s="43">
        <v>5000</v>
      </c>
      <c r="B15" s="73" t="s">
        <v>103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f>+H15/H21</f>
        <v>0</v>
      </c>
    </row>
    <row r="16" spans="1:9" s="68" customFormat="1" ht="18" customHeight="1" x14ac:dyDescent="0.2">
      <c r="A16" s="43">
        <v>6000</v>
      </c>
      <c r="B16" s="79" t="s">
        <v>37</v>
      </c>
      <c r="C16" s="70">
        <v>13317765</v>
      </c>
      <c r="D16" s="70">
        <v>0</v>
      </c>
      <c r="E16" s="70">
        <v>0</v>
      </c>
      <c r="F16" s="70">
        <v>0</v>
      </c>
      <c r="G16" s="70">
        <v>0</v>
      </c>
      <c r="H16" s="126">
        <f>C16+D16-E16+F16-G16</f>
        <v>13317765</v>
      </c>
      <c r="I16" s="72">
        <f>+H16/H21</f>
        <v>0.99914802784325241</v>
      </c>
    </row>
    <row r="17" spans="1:9" s="68" customFormat="1" ht="15" x14ac:dyDescent="0.2">
      <c r="A17" s="80" t="s">
        <v>93</v>
      </c>
      <c r="B17" s="76"/>
      <c r="C17" s="77">
        <f>SUM(C15:C16)</f>
        <v>13317765</v>
      </c>
      <c r="D17" s="77">
        <f t="shared" ref="D17:I17" si="1">SUM(D15:D16)</f>
        <v>0</v>
      </c>
      <c r="E17" s="77">
        <f t="shared" si="1"/>
        <v>0</v>
      </c>
      <c r="F17" s="77">
        <f t="shared" si="1"/>
        <v>0</v>
      </c>
      <c r="G17" s="77">
        <f t="shared" si="1"/>
        <v>0</v>
      </c>
      <c r="H17" s="127">
        <f t="shared" si="1"/>
        <v>13317765</v>
      </c>
      <c r="I17" s="78">
        <f t="shared" si="1"/>
        <v>0.99914802784325241</v>
      </c>
    </row>
    <row r="18" spans="1:9" s="68" customFormat="1" ht="15" x14ac:dyDescent="0.2">
      <c r="A18" s="82"/>
      <c r="B18" s="83"/>
      <c r="C18" s="64"/>
      <c r="D18" s="64"/>
      <c r="E18" s="64"/>
      <c r="F18" s="64"/>
      <c r="G18" s="64"/>
      <c r="H18" s="85"/>
      <c r="I18" s="72"/>
    </row>
    <row r="19" spans="1:9" s="68" customFormat="1" ht="15.75" x14ac:dyDescent="0.2">
      <c r="A19" s="59">
        <v>7000</v>
      </c>
      <c r="B19" s="84" t="s">
        <v>36</v>
      </c>
      <c r="C19" s="62">
        <v>0</v>
      </c>
      <c r="D19" s="62">
        <v>11356.04</v>
      </c>
      <c r="E19" s="62">
        <v>0</v>
      </c>
      <c r="F19" s="62">
        <v>0</v>
      </c>
      <c r="G19" s="62">
        <v>0</v>
      </c>
      <c r="H19" s="62">
        <f>C19+D19+E19+F19-G19</f>
        <v>11356.04</v>
      </c>
      <c r="I19" s="67">
        <f>+H19/H21</f>
        <v>8.5197215674770422E-4</v>
      </c>
    </row>
    <row r="20" spans="1:9" s="68" customFormat="1" ht="15" x14ac:dyDescent="0.2">
      <c r="A20" s="80" t="s">
        <v>8</v>
      </c>
      <c r="B20" s="76"/>
      <c r="C20" s="77">
        <f t="shared" ref="C20:H20" si="2">SUM(C19:C19)</f>
        <v>0</v>
      </c>
      <c r="D20" s="77">
        <f t="shared" si="2"/>
        <v>11356.04</v>
      </c>
      <c r="E20" s="77">
        <f t="shared" si="2"/>
        <v>0</v>
      </c>
      <c r="F20" s="77">
        <f t="shared" si="2"/>
        <v>0</v>
      </c>
      <c r="G20" s="77">
        <f t="shared" si="2"/>
        <v>0</v>
      </c>
      <c r="H20" s="127">
        <f t="shared" si="2"/>
        <v>11356.04</v>
      </c>
      <c r="I20" s="78">
        <f>SUM(I19)</f>
        <v>8.5197215674770422E-4</v>
      </c>
    </row>
    <row r="21" spans="1:9" s="68" customFormat="1" ht="18" x14ac:dyDescent="0.2">
      <c r="A21" s="471" t="s">
        <v>42</v>
      </c>
      <c r="B21" s="472"/>
      <c r="C21" s="77">
        <f>C14+C17+C20</f>
        <v>13317765</v>
      </c>
      <c r="D21" s="77">
        <f>SUM(D14+D17+D19)</f>
        <v>11356.04</v>
      </c>
      <c r="E21" s="77">
        <f t="shared" ref="E21:G21" si="3">SUM(E14+E17+E19)</f>
        <v>0</v>
      </c>
      <c r="F21" s="77">
        <f t="shared" si="3"/>
        <v>0</v>
      </c>
      <c r="G21" s="77">
        <f t="shared" si="3"/>
        <v>0</v>
      </c>
      <c r="H21" s="127">
        <f>SUM(H14+H17+H20)</f>
        <v>13329121.039999999</v>
      </c>
      <c r="I21" s="78">
        <f>I14+I17+I20</f>
        <v>1</v>
      </c>
    </row>
  </sheetData>
  <mergeCells count="15">
    <mergeCell ref="D8:D9"/>
    <mergeCell ref="E8:E9"/>
    <mergeCell ref="F8:G8"/>
    <mergeCell ref="A21:B21"/>
    <mergeCell ref="A1:I1"/>
    <mergeCell ref="A3:I3"/>
    <mergeCell ref="A4:I4"/>
    <mergeCell ref="A5:I5"/>
    <mergeCell ref="A7:A9"/>
    <mergeCell ref="B7:B9"/>
    <mergeCell ref="C7:C9"/>
    <mergeCell ref="D7:G7"/>
    <mergeCell ref="H7:H9"/>
    <mergeCell ref="I7:I9"/>
    <mergeCell ref="A2:I2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2.16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6" tint="0.39997558519241921"/>
  </sheetPr>
  <dimension ref="A1:I25"/>
  <sheetViews>
    <sheetView view="pageBreakPreview" topLeftCell="A4" zoomScale="60" zoomScaleNormal="100" workbookViewId="0">
      <selection activeCell="I21" sqref="I21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3.140625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928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30"/>
      <c r="B5" s="130"/>
      <c r="C5" s="130"/>
      <c r="D5" s="130"/>
      <c r="E5" s="130"/>
      <c r="F5" s="130"/>
      <c r="G5" s="130"/>
      <c r="H5" s="130"/>
      <c r="I5" s="130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9" x14ac:dyDescent="0.2">
      <c r="A8" s="461"/>
      <c r="B8" s="458"/>
      <c r="C8" s="464"/>
      <c r="D8" s="469"/>
      <c r="E8" s="469"/>
      <c r="F8" s="131" t="s">
        <v>40</v>
      </c>
      <c r="G8" s="131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v>0</v>
      </c>
    </row>
    <row r="12" spans="1:9" s="68" customFormat="1" ht="38.2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v>0</v>
      </c>
    </row>
    <row r="16" spans="1:9" s="68" customFormat="1" ht="15" x14ac:dyDescent="0.2">
      <c r="A16" s="80" t="s">
        <v>93</v>
      </c>
      <c r="B16" s="76"/>
      <c r="C16" s="77">
        <f>SUM(C12:C15)</f>
        <v>0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0</v>
      </c>
      <c r="I16" s="78">
        <f t="shared" si="1"/>
        <v>0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92.59</v>
      </c>
      <c r="D18" s="62">
        <v>0</v>
      </c>
      <c r="E18" s="62">
        <v>92.59</v>
      </c>
      <c r="F18" s="62">
        <v>0</v>
      </c>
      <c r="G18" s="62">
        <v>0</v>
      </c>
      <c r="H18" s="62">
        <f>C18+D18-E18+F18-G18</f>
        <v>0</v>
      </c>
      <c r="I18" s="67">
        <v>0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v>0</v>
      </c>
    </row>
    <row r="21" spans="1:9" s="68" customFormat="1" ht="15" x14ac:dyDescent="0.2">
      <c r="A21" s="80" t="s">
        <v>8</v>
      </c>
      <c r="B21" s="76"/>
      <c r="C21" s="77">
        <f>SUM(C17:C20)</f>
        <v>92.59</v>
      </c>
      <c r="D21" s="77">
        <f>SUM(D18:D20)</f>
        <v>0</v>
      </c>
      <c r="E21" s="77">
        <f>SUM(E18:E20)</f>
        <v>92.59</v>
      </c>
      <c r="F21" s="77">
        <f>SUM(F18:F20)</f>
        <v>0</v>
      </c>
      <c r="G21" s="77">
        <f>SUM(G18:G20)</f>
        <v>0</v>
      </c>
      <c r="H21" s="127">
        <f>SUM(H18:H20)</f>
        <v>0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92.59</v>
      </c>
      <c r="D22" s="77">
        <f>SUM(D13+D16+D18+D19)</f>
        <v>0</v>
      </c>
      <c r="E22" s="77">
        <f>SUM(E13+E16+E18+E19)</f>
        <v>92.59</v>
      </c>
      <c r="F22" s="77">
        <f>SUM(F13+F16+F18+F19)</f>
        <v>0</v>
      </c>
      <c r="G22" s="77">
        <f>SUM(G13+G16+G18+G19)</f>
        <v>0</v>
      </c>
      <c r="H22" s="127">
        <f>SUM(H13+H16+H18)</f>
        <v>0</v>
      </c>
      <c r="I22" s="78">
        <f>I13+I16+I18+I19</f>
        <v>0</v>
      </c>
    </row>
    <row r="25" spans="1:9" ht="15.75" x14ac:dyDescent="0.25">
      <c r="A25" s="10" t="s">
        <v>478</v>
      </c>
      <c r="H25" s="137">
        <v>92.59</v>
      </c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2.17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6" tint="0.39997558519241921"/>
  </sheetPr>
  <dimension ref="A1:I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929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83"/>
      <c r="B5" s="183"/>
      <c r="C5" s="183"/>
      <c r="D5" s="183"/>
      <c r="E5" s="183"/>
      <c r="F5" s="183"/>
      <c r="G5" s="183"/>
      <c r="H5" s="183"/>
      <c r="I5" s="183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9" t="s">
        <v>41</v>
      </c>
      <c r="E7" s="467" t="s">
        <v>113</v>
      </c>
      <c r="F7" s="469" t="s">
        <v>104</v>
      </c>
      <c r="G7" s="469"/>
      <c r="H7" s="464"/>
      <c r="I7" s="457"/>
    </row>
    <row r="8" spans="1:9" ht="12.75" customHeight="1" x14ac:dyDescent="0.2">
      <c r="A8" s="461"/>
      <c r="B8" s="458"/>
      <c r="C8" s="464"/>
      <c r="D8" s="469"/>
      <c r="E8" s="468"/>
      <c r="F8" s="184" t="s">
        <v>40</v>
      </c>
      <c r="G8" s="184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38.2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f>+H14/H22</f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9189562.5700000003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9189562.5700000003</v>
      </c>
      <c r="I15" s="72">
        <f>+H15/H22</f>
        <v>0.99994061114639576</v>
      </c>
    </row>
    <row r="16" spans="1:9" s="68" customFormat="1" ht="15" x14ac:dyDescent="0.2">
      <c r="A16" s="80" t="s">
        <v>93</v>
      </c>
      <c r="B16" s="76"/>
      <c r="C16" s="77">
        <f>SUM(C14:C15)</f>
        <v>9189562.5700000003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9189562.5700000003</v>
      </c>
      <c r="I16" s="78">
        <f t="shared" si="1"/>
        <v>0.99994061114639576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0</v>
      </c>
      <c r="D18" s="62">
        <v>545.79</v>
      </c>
      <c r="E18" s="62">
        <v>0</v>
      </c>
      <c r="F18" s="62">
        <v>0</v>
      </c>
      <c r="G18" s="62">
        <v>0</v>
      </c>
      <c r="H18" s="62">
        <f>C18+D18-E18+F18-G18</f>
        <v>545.79</v>
      </c>
      <c r="I18" s="67">
        <f>+H18/H22</f>
        <v>5.9388853604333344E-5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 t="shared" ref="C21:H21" si="2">SUM(C18:C20)</f>
        <v>0</v>
      </c>
      <c r="D21" s="77">
        <f t="shared" si="2"/>
        <v>545.79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127">
        <f t="shared" si="2"/>
        <v>545.79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9189562.5700000003</v>
      </c>
      <c r="D22" s="77">
        <f>SUM(D13+D16+D18+D19)</f>
        <v>545.79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127">
        <f>SUM(H13+H16+H18)</f>
        <v>9190108.3599999994</v>
      </c>
      <c r="I22" s="78">
        <f>I13+I16+I18+I19</f>
        <v>1</v>
      </c>
    </row>
    <row r="24" spans="1:9" ht="15.75" x14ac:dyDescent="0.25">
      <c r="A24" s="10"/>
      <c r="F24" s="170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90" orientation="landscape" r:id="rId1"/>
  <headerFooter alignWithMargins="0">
    <oddHeader>&amp;R&amp;"Arial,Negrita"&amp;16ANEXO 2.18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2:AC28"/>
  <sheetViews>
    <sheetView view="pageBreakPreview" topLeftCell="B1" zoomScale="60" zoomScaleNormal="100" workbookViewId="0">
      <selection activeCell="B28" sqref="B28:U28"/>
    </sheetView>
  </sheetViews>
  <sheetFormatPr baseColWidth="10" defaultRowHeight="15" x14ac:dyDescent="0.25"/>
  <cols>
    <col min="1" max="1" width="35.7109375" style="212" customWidth="1"/>
    <col min="2" max="2" width="15.140625" style="212" customWidth="1"/>
    <col min="3" max="21" width="14.7109375" style="212" customWidth="1"/>
    <col min="22" max="28" width="11.42578125" style="212"/>
    <col min="29" max="29" width="11.42578125" style="213"/>
    <col min="30" max="16384" width="11.42578125" style="212"/>
  </cols>
  <sheetData>
    <row r="2" spans="1:29" s="230" customFormat="1" ht="18.75" x14ac:dyDescent="0.3">
      <c r="A2" s="228" t="s">
        <v>1554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AC2" s="231"/>
    </row>
    <row r="3" spans="1:29" customFormat="1" ht="12.75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C3" s="223"/>
    </row>
    <row r="4" spans="1:29" customFormat="1" ht="12.75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C4" s="223"/>
    </row>
    <row r="5" spans="1:29" customFormat="1" ht="12.75" x14ac:dyDescent="0.2">
      <c r="A5" s="222" t="s">
        <v>1529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C5" s="223"/>
    </row>
    <row r="6" spans="1:29" customFormat="1" ht="12.75" x14ac:dyDescent="0.2">
      <c r="AC6" s="223"/>
    </row>
    <row r="7" spans="1:29" customFormat="1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C7" s="223"/>
    </row>
    <row r="8" spans="1:29" customFormat="1" ht="15" customHeight="1" x14ac:dyDescent="0.2">
      <c r="A8" s="445"/>
      <c r="B8" s="446" t="s">
        <v>13</v>
      </c>
      <c r="C8" s="446" t="s">
        <v>7</v>
      </c>
      <c r="D8" s="446"/>
      <c r="E8" s="446"/>
      <c r="F8" s="445" t="s">
        <v>92</v>
      </c>
      <c r="G8" s="446" t="s">
        <v>13</v>
      </c>
      <c r="H8" s="445" t="s">
        <v>7</v>
      </c>
      <c r="I8" s="445"/>
      <c r="J8" s="445"/>
      <c r="K8" s="445" t="s">
        <v>92</v>
      </c>
      <c r="L8" s="445" t="s">
        <v>13</v>
      </c>
      <c r="M8" s="445" t="s">
        <v>7</v>
      </c>
      <c r="N8" s="445"/>
      <c r="O8" s="445"/>
      <c r="P8" s="445" t="s">
        <v>92</v>
      </c>
      <c r="Q8" s="445" t="s">
        <v>13</v>
      </c>
      <c r="R8" s="445" t="s">
        <v>7</v>
      </c>
      <c r="S8" s="445"/>
      <c r="T8" s="445"/>
      <c r="U8" s="445" t="s">
        <v>92</v>
      </c>
      <c r="AC8" s="223"/>
    </row>
    <row r="9" spans="1:29" customFormat="1" ht="30" x14ac:dyDescent="0.2">
      <c r="A9" s="445"/>
      <c r="B9" s="446"/>
      <c r="C9" s="227" t="s">
        <v>28</v>
      </c>
      <c r="D9" s="227" t="s">
        <v>1534</v>
      </c>
      <c r="E9" s="200" t="s">
        <v>4</v>
      </c>
      <c r="F9" s="445"/>
      <c r="G9" s="446"/>
      <c r="H9" s="227" t="s">
        <v>28</v>
      </c>
      <c r="I9" s="227" t="s">
        <v>1534</v>
      </c>
      <c r="J9" s="227" t="s">
        <v>4</v>
      </c>
      <c r="K9" s="445"/>
      <c r="L9" s="445"/>
      <c r="M9" s="227" t="s">
        <v>28</v>
      </c>
      <c r="N9" s="227" t="s">
        <v>1534</v>
      </c>
      <c r="O9" s="227" t="s">
        <v>4</v>
      </c>
      <c r="P9" s="445"/>
      <c r="Q9" s="445"/>
      <c r="R9" s="227" t="s">
        <v>28</v>
      </c>
      <c r="S9" s="227" t="s">
        <v>1534</v>
      </c>
      <c r="T9" s="227" t="s">
        <v>4</v>
      </c>
      <c r="U9" s="445"/>
      <c r="AC9" s="223"/>
    </row>
    <row r="10" spans="1:29" customFormat="1" ht="12.75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C10" s="223"/>
    </row>
    <row r="11" spans="1:29" customFormat="1" ht="12.75" x14ac:dyDescent="0.2">
      <c r="A11" s="225" t="s">
        <v>163</v>
      </c>
      <c r="B11" s="203">
        <v>11637275.639999999</v>
      </c>
      <c r="C11" s="203">
        <v>5583199.3099999996</v>
      </c>
      <c r="D11" s="203">
        <v>1672600.57</v>
      </c>
      <c r="E11" s="203">
        <v>7255799.8799999999</v>
      </c>
      <c r="F11" s="203">
        <f>SUM(B11-E11)</f>
        <v>4381475.7599999988</v>
      </c>
      <c r="G11" s="203">
        <v>261032.3</v>
      </c>
      <c r="H11" s="203">
        <v>153415.37</v>
      </c>
      <c r="I11" s="203">
        <v>77655.289999999994</v>
      </c>
      <c r="J11" s="203">
        <v>231070.66</v>
      </c>
      <c r="K11" s="203">
        <f>SUM(G11-J11)</f>
        <v>29961.639999999985</v>
      </c>
      <c r="L11" s="203">
        <v>206027.88</v>
      </c>
      <c r="M11" s="203">
        <v>162700.6</v>
      </c>
      <c r="N11" s="203">
        <v>15984</v>
      </c>
      <c r="O11" s="203">
        <v>178684.6</v>
      </c>
      <c r="P11" s="203">
        <f>SUM(L11-O11)</f>
        <v>27343.279999999999</v>
      </c>
      <c r="Q11" s="203">
        <v>999441.38</v>
      </c>
      <c r="R11" s="203">
        <v>683584.37</v>
      </c>
      <c r="S11" s="203">
        <v>106198.48</v>
      </c>
      <c r="T11" s="203">
        <v>789782.85</v>
      </c>
      <c r="U11" s="203">
        <f>SUM(Q11-T11)</f>
        <v>209658.53000000003</v>
      </c>
      <c r="AC11" s="223"/>
    </row>
    <row r="12" spans="1:29" customFormat="1" ht="12.75" x14ac:dyDescent="0.2">
      <c r="A12" s="225" t="s">
        <v>1535</v>
      </c>
      <c r="B12" s="203">
        <v>12422267.609999999</v>
      </c>
      <c r="C12" s="203">
        <v>6006412.4100000001</v>
      </c>
      <c r="D12" s="203">
        <v>2104606.12</v>
      </c>
      <c r="E12" s="203">
        <v>8111018.5300000003</v>
      </c>
      <c r="F12" s="203">
        <f t="shared" ref="F12:F27" si="0">SUM(B12-E12)</f>
        <v>4311249.0799999991</v>
      </c>
      <c r="G12" s="203">
        <v>248034</v>
      </c>
      <c r="H12" s="203">
        <v>102728.27</v>
      </c>
      <c r="I12" s="203">
        <v>74882.509999999995</v>
      </c>
      <c r="J12" s="203">
        <v>177610.78</v>
      </c>
      <c r="K12" s="203">
        <f t="shared" ref="K12:K27" si="1">SUM(G12-J12)</f>
        <v>70423.22</v>
      </c>
      <c r="L12" s="203">
        <v>1328309.76</v>
      </c>
      <c r="M12" s="203">
        <v>854728.6</v>
      </c>
      <c r="N12" s="203">
        <v>363935.24</v>
      </c>
      <c r="O12" s="203">
        <v>1218663.8400000001</v>
      </c>
      <c r="P12" s="203">
        <f t="shared" ref="P12:P27" si="2">SUM(L12-O12)</f>
        <v>109645.91999999993</v>
      </c>
      <c r="Q12" s="203">
        <v>0</v>
      </c>
      <c r="R12" s="203">
        <v>0</v>
      </c>
      <c r="S12" s="203">
        <v>0</v>
      </c>
      <c r="T12" s="203">
        <v>0</v>
      </c>
      <c r="U12" s="203">
        <f t="shared" ref="U12:U27" si="3">SUM(Q12-T12)</f>
        <v>0</v>
      </c>
      <c r="AC12" s="223"/>
    </row>
    <row r="13" spans="1:29" customFormat="1" ht="12.75" x14ac:dyDescent="0.2">
      <c r="A13" s="225" t="s">
        <v>164</v>
      </c>
      <c r="B13" s="203">
        <v>10927799.149999999</v>
      </c>
      <c r="C13" s="203">
        <v>5624115.9100000001</v>
      </c>
      <c r="D13" s="203">
        <v>1771377.08</v>
      </c>
      <c r="E13" s="203">
        <v>7395492.9900000002</v>
      </c>
      <c r="F13" s="203">
        <f t="shared" si="0"/>
        <v>3532306.1599999983</v>
      </c>
      <c r="G13" s="203">
        <v>224589.96</v>
      </c>
      <c r="H13" s="203">
        <v>84694.65</v>
      </c>
      <c r="I13" s="203">
        <v>47486.63</v>
      </c>
      <c r="J13" s="203">
        <v>132181.28</v>
      </c>
      <c r="K13" s="203">
        <f t="shared" si="1"/>
        <v>92408.68</v>
      </c>
      <c r="L13" s="203">
        <v>285421.99</v>
      </c>
      <c r="M13" s="203">
        <v>150673.62</v>
      </c>
      <c r="N13" s="203">
        <v>56892.06</v>
      </c>
      <c r="O13" s="203">
        <v>207565.68</v>
      </c>
      <c r="P13" s="203">
        <f t="shared" si="2"/>
        <v>77856.31</v>
      </c>
      <c r="Q13" s="203">
        <v>0</v>
      </c>
      <c r="R13" s="203">
        <v>0</v>
      </c>
      <c r="S13" s="203">
        <v>0</v>
      </c>
      <c r="T13" s="203">
        <v>0</v>
      </c>
      <c r="U13" s="203">
        <f t="shared" si="3"/>
        <v>0</v>
      </c>
      <c r="AC13" s="223"/>
    </row>
    <row r="14" spans="1:29" customFormat="1" ht="12.75" x14ac:dyDescent="0.2">
      <c r="A14" s="225" t="s">
        <v>165</v>
      </c>
      <c r="B14" s="203">
        <v>4091229.9400000009</v>
      </c>
      <c r="C14" s="203">
        <v>2079218.33</v>
      </c>
      <c r="D14" s="203">
        <v>641667.44999999995</v>
      </c>
      <c r="E14" s="203">
        <v>2720885.78</v>
      </c>
      <c r="F14" s="203">
        <f t="shared" si="0"/>
        <v>1370344.1600000011</v>
      </c>
      <c r="G14" s="203">
        <v>132260</v>
      </c>
      <c r="H14" s="203">
        <v>32463.69</v>
      </c>
      <c r="I14" s="203">
        <v>43666.22</v>
      </c>
      <c r="J14" s="203">
        <v>76129.91</v>
      </c>
      <c r="K14" s="203">
        <f t="shared" si="1"/>
        <v>56130.09</v>
      </c>
      <c r="L14" s="203">
        <v>1243733</v>
      </c>
      <c r="M14" s="203">
        <v>457822.97</v>
      </c>
      <c r="N14" s="203">
        <v>219983.69</v>
      </c>
      <c r="O14" s="203">
        <v>677806.66</v>
      </c>
      <c r="P14" s="203">
        <f t="shared" si="2"/>
        <v>565926.34</v>
      </c>
      <c r="Q14" s="203">
        <v>0</v>
      </c>
      <c r="R14" s="203">
        <v>0</v>
      </c>
      <c r="S14" s="203">
        <v>0</v>
      </c>
      <c r="T14" s="203">
        <v>0</v>
      </c>
      <c r="U14" s="203">
        <f t="shared" si="3"/>
        <v>0</v>
      </c>
      <c r="AC14" s="223"/>
    </row>
    <row r="15" spans="1:29" customFormat="1" ht="12.75" x14ac:dyDescent="0.2">
      <c r="A15" s="225" t="s">
        <v>1536</v>
      </c>
      <c r="B15" s="203">
        <v>4925956.4600000009</v>
      </c>
      <c r="C15" s="203">
        <v>2291747.7200000002</v>
      </c>
      <c r="D15" s="203">
        <v>820287.34</v>
      </c>
      <c r="E15" s="203">
        <v>3112035.06</v>
      </c>
      <c r="F15" s="203">
        <f t="shared" si="0"/>
        <v>1813921.4000000008</v>
      </c>
      <c r="G15" s="203">
        <v>29174.77</v>
      </c>
      <c r="H15" s="203">
        <v>12111.99</v>
      </c>
      <c r="I15" s="203">
        <v>5346.13</v>
      </c>
      <c r="J15" s="203">
        <v>17458.12</v>
      </c>
      <c r="K15" s="203">
        <f t="shared" si="1"/>
        <v>11716.650000000001</v>
      </c>
      <c r="L15" s="203">
        <v>61998.66</v>
      </c>
      <c r="M15" s="203">
        <v>38748.75</v>
      </c>
      <c r="N15" s="203">
        <v>9842.0400000000009</v>
      </c>
      <c r="O15" s="203">
        <v>48590.79</v>
      </c>
      <c r="P15" s="203">
        <f t="shared" si="2"/>
        <v>13407.870000000003</v>
      </c>
      <c r="Q15" s="203">
        <v>0</v>
      </c>
      <c r="R15" s="203">
        <v>0</v>
      </c>
      <c r="S15" s="203">
        <v>0</v>
      </c>
      <c r="T15" s="203">
        <v>0</v>
      </c>
      <c r="U15" s="203">
        <f t="shared" si="3"/>
        <v>0</v>
      </c>
      <c r="AC15" s="223"/>
    </row>
    <row r="16" spans="1:29" customFormat="1" ht="12.75" x14ac:dyDescent="0.2">
      <c r="A16" s="225" t="s">
        <v>166</v>
      </c>
      <c r="B16" s="203">
        <v>4748030.6700000009</v>
      </c>
      <c r="C16" s="203">
        <v>2227770.9900000002</v>
      </c>
      <c r="D16" s="203">
        <v>625282.28</v>
      </c>
      <c r="E16" s="203">
        <v>2853053.27</v>
      </c>
      <c r="F16" s="203">
        <f t="shared" si="0"/>
        <v>1894977.4000000008</v>
      </c>
      <c r="G16" s="203">
        <v>99821.75</v>
      </c>
      <c r="H16" s="203">
        <v>53849.04</v>
      </c>
      <c r="I16" s="203">
        <v>16027.28</v>
      </c>
      <c r="J16" s="203">
        <v>69876.320000000007</v>
      </c>
      <c r="K16" s="203">
        <f t="shared" si="1"/>
        <v>29945.429999999993</v>
      </c>
      <c r="L16" s="203">
        <v>65135.55</v>
      </c>
      <c r="M16" s="203">
        <v>8592.7000000000007</v>
      </c>
      <c r="N16" s="203">
        <v>3236.11</v>
      </c>
      <c r="O16" s="203">
        <v>11828.81</v>
      </c>
      <c r="P16" s="203">
        <f t="shared" si="2"/>
        <v>53306.740000000005</v>
      </c>
      <c r="Q16" s="203">
        <v>0</v>
      </c>
      <c r="R16" s="203">
        <v>0</v>
      </c>
      <c r="S16" s="203">
        <v>0</v>
      </c>
      <c r="T16" s="203">
        <v>0</v>
      </c>
      <c r="U16" s="203">
        <f t="shared" si="3"/>
        <v>0</v>
      </c>
      <c r="AC16" s="223"/>
    </row>
    <row r="17" spans="1:29" customFormat="1" ht="12.75" x14ac:dyDescent="0.2">
      <c r="A17" s="225" t="s">
        <v>167</v>
      </c>
      <c r="B17" s="203">
        <v>2276543.8300000005</v>
      </c>
      <c r="C17" s="203">
        <v>991675.08</v>
      </c>
      <c r="D17" s="203">
        <v>360753.83</v>
      </c>
      <c r="E17" s="203">
        <v>1352428.91</v>
      </c>
      <c r="F17" s="203">
        <f t="shared" si="0"/>
        <v>924114.92000000062</v>
      </c>
      <c r="G17" s="203">
        <v>79438.7</v>
      </c>
      <c r="H17" s="203">
        <v>57381.17</v>
      </c>
      <c r="I17" s="203">
        <v>991.4</v>
      </c>
      <c r="J17" s="203">
        <v>58372.57</v>
      </c>
      <c r="K17" s="203">
        <f t="shared" si="1"/>
        <v>21066.129999999997</v>
      </c>
      <c r="L17" s="203">
        <v>1262256.6100000001</v>
      </c>
      <c r="M17" s="203">
        <v>1151271.07</v>
      </c>
      <c r="N17" s="203">
        <v>1685.48</v>
      </c>
      <c r="O17" s="203">
        <v>1152956.55</v>
      </c>
      <c r="P17" s="203">
        <f t="shared" si="2"/>
        <v>109300.06000000006</v>
      </c>
      <c r="Q17" s="203">
        <v>300376</v>
      </c>
      <c r="R17" s="203">
        <v>300376</v>
      </c>
      <c r="S17" s="203">
        <v>0</v>
      </c>
      <c r="T17" s="203">
        <v>300376</v>
      </c>
      <c r="U17" s="203">
        <f t="shared" si="3"/>
        <v>0</v>
      </c>
      <c r="AC17" s="223"/>
    </row>
    <row r="18" spans="1:29" customFormat="1" ht="12.75" x14ac:dyDescent="0.2">
      <c r="A18" s="225" t="s">
        <v>1537</v>
      </c>
      <c r="B18" s="203">
        <v>26478101.760000009</v>
      </c>
      <c r="C18" s="203">
        <v>13980116.59</v>
      </c>
      <c r="D18" s="203">
        <v>3899871.67</v>
      </c>
      <c r="E18" s="203">
        <v>17879988.260000002</v>
      </c>
      <c r="F18" s="203">
        <f t="shared" si="0"/>
        <v>8598113.5000000075</v>
      </c>
      <c r="G18" s="203">
        <v>3345277.76</v>
      </c>
      <c r="H18" s="203">
        <v>1621492.79</v>
      </c>
      <c r="I18" s="203">
        <v>191893.11</v>
      </c>
      <c r="J18" s="203">
        <v>1813385.9</v>
      </c>
      <c r="K18" s="203">
        <f t="shared" si="1"/>
        <v>1531891.8599999999</v>
      </c>
      <c r="L18" s="203">
        <v>1200655.8899999999</v>
      </c>
      <c r="M18" s="203">
        <v>912437.53</v>
      </c>
      <c r="N18" s="203">
        <v>20590.150000000001</v>
      </c>
      <c r="O18" s="203">
        <v>933027.68</v>
      </c>
      <c r="P18" s="203">
        <f t="shared" si="2"/>
        <v>267628.20999999985</v>
      </c>
      <c r="Q18" s="203">
        <v>0</v>
      </c>
      <c r="R18" s="203">
        <v>0</v>
      </c>
      <c r="S18" s="203">
        <v>0</v>
      </c>
      <c r="T18" s="203">
        <v>0</v>
      </c>
      <c r="U18" s="203">
        <f t="shared" si="3"/>
        <v>0</v>
      </c>
      <c r="AC18" s="223"/>
    </row>
    <row r="19" spans="1:29" customFormat="1" ht="12.75" x14ac:dyDescent="0.2">
      <c r="A19" s="225" t="s">
        <v>1538</v>
      </c>
      <c r="B19" s="203">
        <v>8734211.9200000018</v>
      </c>
      <c r="C19" s="203">
        <v>4484523.16</v>
      </c>
      <c r="D19" s="203">
        <v>1231272.92</v>
      </c>
      <c r="E19" s="203">
        <v>5715796.0800000001</v>
      </c>
      <c r="F19" s="203">
        <f t="shared" si="0"/>
        <v>3018415.8400000017</v>
      </c>
      <c r="G19" s="203">
        <v>268985.59999999998</v>
      </c>
      <c r="H19" s="203">
        <v>132031.99</v>
      </c>
      <c r="I19" s="203">
        <v>13838.37</v>
      </c>
      <c r="J19" s="203">
        <v>145870.35999999999</v>
      </c>
      <c r="K19" s="203">
        <f t="shared" si="1"/>
        <v>123115.23999999999</v>
      </c>
      <c r="L19" s="203">
        <v>792062.79</v>
      </c>
      <c r="M19" s="203">
        <v>747011.88</v>
      </c>
      <c r="N19" s="203">
        <v>2397</v>
      </c>
      <c r="O19" s="203">
        <v>749408.88</v>
      </c>
      <c r="P19" s="203">
        <f t="shared" si="2"/>
        <v>42653.910000000033</v>
      </c>
      <c r="Q19" s="203">
        <v>122873</v>
      </c>
      <c r="R19" s="203">
        <v>122873</v>
      </c>
      <c r="S19" s="203">
        <v>0</v>
      </c>
      <c r="T19" s="203">
        <v>122873</v>
      </c>
      <c r="U19" s="203">
        <f t="shared" si="3"/>
        <v>0</v>
      </c>
      <c r="AC19" s="223"/>
    </row>
    <row r="20" spans="1:29" customFormat="1" ht="12.75" x14ac:dyDescent="0.2">
      <c r="A20" s="225" t="s">
        <v>168</v>
      </c>
      <c r="B20" s="203">
        <v>12805610.109999999</v>
      </c>
      <c r="C20" s="203">
        <v>5893550.9400000004</v>
      </c>
      <c r="D20" s="203">
        <v>1931885.03</v>
      </c>
      <c r="E20" s="203">
        <v>7825435.9699999997</v>
      </c>
      <c r="F20" s="203">
        <f t="shared" si="0"/>
        <v>4980174.1399999997</v>
      </c>
      <c r="G20" s="203">
        <v>386449.99</v>
      </c>
      <c r="H20" s="203">
        <v>157738.07</v>
      </c>
      <c r="I20" s="203">
        <v>62230.8</v>
      </c>
      <c r="J20" s="203">
        <v>219968.87</v>
      </c>
      <c r="K20" s="203">
        <f t="shared" si="1"/>
        <v>166481.12</v>
      </c>
      <c r="L20" s="203">
        <v>29614930.07</v>
      </c>
      <c r="M20" s="203">
        <v>19728843.600000001</v>
      </c>
      <c r="N20" s="203">
        <v>4265300.4000000004</v>
      </c>
      <c r="O20" s="203">
        <v>23994144</v>
      </c>
      <c r="P20" s="203">
        <f t="shared" si="2"/>
        <v>5620786.0700000003</v>
      </c>
      <c r="Q20" s="203">
        <v>0</v>
      </c>
      <c r="R20" s="203">
        <v>0</v>
      </c>
      <c r="S20" s="203">
        <v>0</v>
      </c>
      <c r="T20" s="203">
        <v>0</v>
      </c>
      <c r="U20" s="203">
        <f t="shared" si="3"/>
        <v>0</v>
      </c>
      <c r="AC20" s="223"/>
    </row>
    <row r="21" spans="1:29" customFormat="1" ht="12.75" x14ac:dyDescent="0.2">
      <c r="A21" s="225" t="s">
        <v>169</v>
      </c>
      <c r="B21" s="203">
        <v>2527558.8300000005</v>
      </c>
      <c r="C21" s="203">
        <v>1284287.8500000001</v>
      </c>
      <c r="D21" s="203">
        <v>372605.02</v>
      </c>
      <c r="E21" s="203">
        <v>1656892.87</v>
      </c>
      <c r="F21" s="203">
        <f t="shared" si="0"/>
        <v>870665.96000000043</v>
      </c>
      <c r="G21" s="203">
        <v>8820</v>
      </c>
      <c r="H21" s="203">
        <v>0</v>
      </c>
      <c r="I21" s="203">
        <v>0</v>
      </c>
      <c r="J21" s="203">
        <v>0</v>
      </c>
      <c r="K21" s="203">
        <f t="shared" si="1"/>
        <v>8820</v>
      </c>
      <c r="L21" s="203">
        <v>64956</v>
      </c>
      <c r="M21" s="203">
        <v>0</v>
      </c>
      <c r="N21" s="203">
        <v>48000</v>
      </c>
      <c r="O21" s="203">
        <v>48000</v>
      </c>
      <c r="P21" s="203">
        <f t="shared" si="2"/>
        <v>16956</v>
      </c>
      <c r="Q21" s="203">
        <v>0</v>
      </c>
      <c r="R21" s="203">
        <v>0</v>
      </c>
      <c r="S21" s="203">
        <v>0</v>
      </c>
      <c r="T21" s="203">
        <v>0</v>
      </c>
      <c r="U21" s="203">
        <f t="shared" si="3"/>
        <v>0</v>
      </c>
      <c r="AC21" s="223"/>
    </row>
    <row r="22" spans="1:29" customFormat="1" ht="12.75" x14ac:dyDescent="0.2">
      <c r="A22" s="225" t="s">
        <v>170</v>
      </c>
      <c r="B22" s="203">
        <v>2938315.6600000006</v>
      </c>
      <c r="C22" s="203">
        <v>1541891.47</v>
      </c>
      <c r="D22" s="203">
        <v>415727.99</v>
      </c>
      <c r="E22" s="203">
        <v>1957619.46</v>
      </c>
      <c r="F22" s="203">
        <f t="shared" si="0"/>
        <v>980696.20000000065</v>
      </c>
      <c r="G22" s="203">
        <v>97828</v>
      </c>
      <c r="H22" s="203">
        <v>16514.05</v>
      </c>
      <c r="I22" s="203">
        <v>2695.65</v>
      </c>
      <c r="J22" s="203">
        <v>19209.7</v>
      </c>
      <c r="K22" s="203">
        <f t="shared" si="1"/>
        <v>78618.3</v>
      </c>
      <c r="L22" s="203">
        <v>2755267.24</v>
      </c>
      <c r="M22" s="203">
        <v>559213.91</v>
      </c>
      <c r="N22" s="203">
        <v>317863.17</v>
      </c>
      <c r="O22" s="203">
        <v>877077.08</v>
      </c>
      <c r="P22" s="203">
        <f t="shared" si="2"/>
        <v>1878190.1600000001</v>
      </c>
      <c r="Q22" s="203">
        <v>0</v>
      </c>
      <c r="R22" s="203">
        <v>0</v>
      </c>
      <c r="S22" s="203">
        <v>0</v>
      </c>
      <c r="T22" s="203">
        <v>0</v>
      </c>
      <c r="U22" s="203">
        <f t="shared" si="3"/>
        <v>0</v>
      </c>
      <c r="AC22" s="223"/>
    </row>
    <row r="23" spans="1:29" customFormat="1" ht="12.75" x14ac:dyDescent="0.2">
      <c r="A23" s="225" t="s">
        <v>1539</v>
      </c>
      <c r="B23" s="203">
        <v>948862.5500000004</v>
      </c>
      <c r="C23" s="203">
        <v>308197.11</v>
      </c>
      <c r="D23" s="203">
        <v>203956.36</v>
      </c>
      <c r="E23" s="203">
        <v>512153.47</v>
      </c>
      <c r="F23" s="203">
        <f t="shared" si="0"/>
        <v>436709.08000000042</v>
      </c>
      <c r="G23" s="203">
        <v>14400</v>
      </c>
      <c r="H23" s="203">
        <v>0</v>
      </c>
      <c r="I23" s="203">
        <v>0</v>
      </c>
      <c r="J23" s="203">
        <v>0</v>
      </c>
      <c r="K23" s="203">
        <f t="shared" si="1"/>
        <v>14400</v>
      </c>
      <c r="L23" s="203">
        <v>0</v>
      </c>
      <c r="M23" s="203">
        <v>0</v>
      </c>
      <c r="N23" s="203">
        <v>0</v>
      </c>
      <c r="O23" s="203">
        <v>0</v>
      </c>
      <c r="P23" s="203">
        <f t="shared" si="2"/>
        <v>0</v>
      </c>
      <c r="Q23" s="203">
        <v>0</v>
      </c>
      <c r="R23" s="203">
        <v>0</v>
      </c>
      <c r="S23" s="203">
        <v>0</v>
      </c>
      <c r="T23" s="203">
        <v>0</v>
      </c>
      <c r="U23" s="203">
        <f t="shared" si="3"/>
        <v>0</v>
      </c>
      <c r="AC23" s="223"/>
    </row>
    <row r="24" spans="1:29" customFormat="1" ht="12.75" x14ac:dyDescent="0.2">
      <c r="A24" s="225" t="s">
        <v>1540</v>
      </c>
      <c r="B24" s="203">
        <v>1868384.48</v>
      </c>
      <c r="C24" s="203">
        <v>810002.31</v>
      </c>
      <c r="D24" s="203">
        <v>251756.89</v>
      </c>
      <c r="E24" s="203">
        <v>1061759.2</v>
      </c>
      <c r="F24" s="203">
        <f t="shared" si="0"/>
        <v>806625.28000000003</v>
      </c>
      <c r="G24" s="203">
        <v>32868</v>
      </c>
      <c r="H24" s="203">
        <v>2462.33</v>
      </c>
      <c r="I24" s="203">
        <v>0</v>
      </c>
      <c r="J24" s="203">
        <v>2462.33</v>
      </c>
      <c r="K24" s="203">
        <f t="shared" si="1"/>
        <v>30405.67</v>
      </c>
      <c r="L24" s="203">
        <v>7152</v>
      </c>
      <c r="M24" s="203">
        <v>0</v>
      </c>
      <c r="N24" s="203">
        <v>0</v>
      </c>
      <c r="O24" s="203">
        <v>0</v>
      </c>
      <c r="P24" s="203">
        <f t="shared" si="2"/>
        <v>7152</v>
      </c>
      <c r="Q24" s="203">
        <v>4872</v>
      </c>
      <c r="R24" s="203">
        <v>4872</v>
      </c>
      <c r="S24" s="203">
        <v>0</v>
      </c>
      <c r="T24" s="203">
        <v>4872</v>
      </c>
      <c r="U24" s="203">
        <f t="shared" si="3"/>
        <v>0</v>
      </c>
      <c r="AC24" s="223"/>
    </row>
    <row r="25" spans="1:29" customFormat="1" ht="12.75" x14ac:dyDescent="0.2">
      <c r="A25" s="225" t="s">
        <v>171</v>
      </c>
      <c r="B25" s="203">
        <v>3301228.7100000009</v>
      </c>
      <c r="C25" s="203">
        <v>1572165.35</v>
      </c>
      <c r="D25" s="203">
        <v>424309.08</v>
      </c>
      <c r="E25" s="203">
        <v>1996474.43</v>
      </c>
      <c r="F25" s="203">
        <f t="shared" si="0"/>
        <v>1304754.280000001</v>
      </c>
      <c r="G25" s="203">
        <v>55143.08</v>
      </c>
      <c r="H25" s="203">
        <v>11139.71</v>
      </c>
      <c r="I25" s="203">
        <v>986</v>
      </c>
      <c r="J25" s="203">
        <v>12125.71</v>
      </c>
      <c r="K25" s="203">
        <f t="shared" si="1"/>
        <v>43017.37</v>
      </c>
      <c r="L25" s="203">
        <v>6000</v>
      </c>
      <c r="M25" s="203">
        <v>0</v>
      </c>
      <c r="N25" s="203">
        <v>0</v>
      </c>
      <c r="O25" s="203">
        <v>0</v>
      </c>
      <c r="P25" s="203">
        <f t="shared" si="2"/>
        <v>6000</v>
      </c>
      <c r="Q25" s="203">
        <v>0</v>
      </c>
      <c r="R25" s="203">
        <v>0</v>
      </c>
      <c r="S25" s="203">
        <v>0</v>
      </c>
      <c r="T25" s="203">
        <v>0</v>
      </c>
      <c r="U25" s="203">
        <f t="shared" si="3"/>
        <v>0</v>
      </c>
      <c r="AC25" s="223"/>
    </row>
    <row r="26" spans="1:29" customFormat="1" ht="12.75" x14ac:dyDescent="0.2">
      <c r="A26" s="225" t="s">
        <v>1541</v>
      </c>
      <c r="B26" s="203">
        <v>519011.63000000006</v>
      </c>
      <c r="C26" s="203">
        <v>273823.39</v>
      </c>
      <c r="D26" s="203">
        <v>65047.519999999997</v>
      </c>
      <c r="E26" s="203">
        <v>338870.91</v>
      </c>
      <c r="F26" s="203">
        <f t="shared" si="0"/>
        <v>180140.72000000009</v>
      </c>
      <c r="G26" s="203">
        <v>0</v>
      </c>
      <c r="H26" s="203">
        <v>0</v>
      </c>
      <c r="I26" s="203">
        <v>0</v>
      </c>
      <c r="J26" s="203">
        <v>0</v>
      </c>
      <c r="K26" s="203">
        <f t="shared" si="1"/>
        <v>0</v>
      </c>
      <c r="L26" s="203">
        <v>0</v>
      </c>
      <c r="M26" s="203">
        <v>0</v>
      </c>
      <c r="N26" s="203">
        <v>0</v>
      </c>
      <c r="O26" s="203">
        <v>0</v>
      </c>
      <c r="P26" s="203">
        <f t="shared" si="2"/>
        <v>0</v>
      </c>
      <c r="Q26" s="203">
        <v>193565</v>
      </c>
      <c r="R26" s="203">
        <v>0</v>
      </c>
      <c r="S26" s="203">
        <v>173565</v>
      </c>
      <c r="T26" s="203">
        <v>173565</v>
      </c>
      <c r="U26" s="203">
        <f t="shared" si="3"/>
        <v>20000</v>
      </c>
      <c r="AC26" s="223"/>
    </row>
    <row r="27" spans="1:29" customFormat="1" ht="12.75" x14ac:dyDescent="0.2">
      <c r="A27" s="225" t="s">
        <v>172</v>
      </c>
      <c r="B27" s="203">
        <v>13985480.489999998</v>
      </c>
      <c r="C27" s="203">
        <v>6674026.9299999997</v>
      </c>
      <c r="D27" s="203">
        <v>2375686.64</v>
      </c>
      <c r="E27" s="203">
        <v>9049713.5700000003</v>
      </c>
      <c r="F27" s="203">
        <f t="shared" si="0"/>
        <v>4935766.9199999981</v>
      </c>
      <c r="G27" s="203">
        <v>710381.48</v>
      </c>
      <c r="H27" s="203">
        <v>362488.45</v>
      </c>
      <c r="I27" s="203">
        <v>47279.88</v>
      </c>
      <c r="J27" s="203">
        <v>409768.33</v>
      </c>
      <c r="K27" s="203">
        <f t="shared" si="1"/>
        <v>300613.14999999997</v>
      </c>
      <c r="L27" s="203">
        <v>1268582.53</v>
      </c>
      <c r="M27" s="203">
        <v>1211873.54</v>
      </c>
      <c r="N27" s="203">
        <v>11613</v>
      </c>
      <c r="O27" s="203">
        <v>1223486.54</v>
      </c>
      <c r="P27" s="203">
        <f t="shared" si="2"/>
        <v>45095.989999999991</v>
      </c>
      <c r="Q27" s="203">
        <v>409534.52</v>
      </c>
      <c r="R27" s="203">
        <v>409534.52</v>
      </c>
      <c r="S27" s="203">
        <v>0</v>
      </c>
      <c r="T27" s="203">
        <v>409534.52</v>
      </c>
      <c r="U27" s="203">
        <f t="shared" si="3"/>
        <v>0</v>
      </c>
      <c r="AC27" s="223"/>
    </row>
    <row r="28" spans="1:29" customFormat="1" x14ac:dyDescent="0.25">
      <c r="A28" s="226" t="s">
        <v>6</v>
      </c>
      <c r="B28" s="206">
        <f>SUM(B11:B27)</f>
        <v>125135869.43999998</v>
      </c>
      <c r="C28" s="206">
        <f t="shared" ref="C28:U28" si="4">SUM(C11:C27)</f>
        <v>61626724.850000001</v>
      </c>
      <c r="D28" s="206">
        <f t="shared" si="4"/>
        <v>19168693.789999999</v>
      </c>
      <c r="E28" s="206">
        <f t="shared" si="4"/>
        <v>80795418.639999986</v>
      </c>
      <c r="F28" s="206">
        <f t="shared" si="4"/>
        <v>44340450.800000012</v>
      </c>
      <c r="G28" s="206">
        <f t="shared" si="4"/>
        <v>5994505.3900000006</v>
      </c>
      <c r="H28" s="206">
        <f t="shared" si="4"/>
        <v>2800511.57</v>
      </c>
      <c r="I28" s="206">
        <f t="shared" si="4"/>
        <v>584979.27</v>
      </c>
      <c r="J28" s="206">
        <f t="shared" si="4"/>
        <v>3385490.8400000003</v>
      </c>
      <c r="K28" s="206">
        <f t="shared" si="4"/>
        <v>2609014.5499999993</v>
      </c>
      <c r="L28" s="206">
        <f t="shared" si="4"/>
        <v>40162489.970000006</v>
      </c>
      <c r="M28" s="206">
        <f t="shared" si="4"/>
        <v>25983918.77</v>
      </c>
      <c r="N28" s="206">
        <f t="shared" si="4"/>
        <v>5337322.34</v>
      </c>
      <c r="O28" s="206">
        <f t="shared" si="4"/>
        <v>31321241.109999999</v>
      </c>
      <c r="P28" s="206">
        <f t="shared" si="4"/>
        <v>8841248.8600000013</v>
      </c>
      <c r="Q28" s="206">
        <f t="shared" si="4"/>
        <v>2030661.9</v>
      </c>
      <c r="R28" s="206">
        <f t="shared" si="4"/>
        <v>1521239.8900000001</v>
      </c>
      <c r="S28" s="206">
        <f t="shared" si="4"/>
        <v>279763.48</v>
      </c>
      <c r="T28" s="206">
        <f t="shared" si="4"/>
        <v>1801003.37</v>
      </c>
      <c r="U28" s="206">
        <f t="shared" si="4"/>
        <v>229658.53000000003</v>
      </c>
      <c r="AC28" s="223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" right="0.11811023622047245" top="0.74803149606299213" bottom="0.74803149606299213" header="0.31496062992125984" footer="0.31496062992125984"/>
  <pageSetup scale="40" orientation="landscape" r:id="rId1"/>
  <headerFooter>
    <oddHeader>&amp;RANEXO 2.2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6" tint="0.39997558519241921"/>
  </sheetPr>
  <dimension ref="A1:I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0" style="32" customWidth="1"/>
    <col min="2" max="2" width="36.5703125" style="32" customWidth="1"/>
    <col min="3" max="3" width="18.42578125" style="32" customWidth="1"/>
    <col min="4" max="4" width="18.85546875" style="32" customWidth="1"/>
    <col min="5" max="5" width="17.85546875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930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35"/>
      <c r="B5" s="135"/>
      <c r="C5" s="135"/>
      <c r="D5" s="135"/>
      <c r="E5" s="135"/>
      <c r="F5" s="135"/>
      <c r="G5" s="135"/>
      <c r="H5" s="135"/>
      <c r="I5" s="135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9" x14ac:dyDescent="0.2">
      <c r="A8" s="461"/>
      <c r="B8" s="458"/>
      <c r="C8" s="464"/>
      <c r="D8" s="469"/>
      <c r="E8" s="469"/>
      <c r="F8" s="136" t="s">
        <v>40</v>
      </c>
      <c r="G8" s="136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25.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f>+H14/H22</f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445000</v>
      </c>
      <c r="D15" s="70">
        <v>0</v>
      </c>
      <c r="E15" s="70">
        <v>0</v>
      </c>
      <c r="F15" s="70">
        <v>971153.01</v>
      </c>
      <c r="G15" s="70">
        <v>71161.710000000006</v>
      </c>
      <c r="H15" s="126">
        <f>C15+D15-E15+F15-G15</f>
        <v>1344991.3</v>
      </c>
      <c r="I15" s="72">
        <f>+H15/H22</f>
        <v>0.80975517222119864</v>
      </c>
    </row>
    <row r="16" spans="1:9" s="68" customFormat="1" ht="15" x14ac:dyDescent="0.2">
      <c r="A16" s="80" t="s">
        <v>93</v>
      </c>
      <c r="B16" s="76"/>
      <c r="C16" s="77">
        <f>SUM(C12:C15)</f>
        <v>445000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971153.01</v>
      </c>
      <c r="G16" s="77">
        <f t="shared" si="1"/>
        <v>71161.710000000006</v>
      </c>
      <c r="H16" s="127">
        <f t="shared" si="1"/>
        <v>1344991.3</v>
      </c>
      <c r="I16" s="78">
        <f t="shared" si="1"/>
        <v>0.80975517222119864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588766.62</v>
      </c>
      <c r="D18" s="62">
        <v>627219.21</v>
      </c>
      <c r="E18" s="62">
        <v>0</v>
      </c>
      <c r="F18" s="62">
        <v>71161.710000000006</v>
      </c>
      <c r="G18" s="62">
        <v>971153.71</v>
      </c>
      <c r="H18" s="62">
        <f>C18+D18-E18+F18-G18</f>
        <v>315993.83000000007</v>
      </c>
      <c r="I18" s="67">
        <f>+H18/H22</f>
        <v>0.19024482777880139</v>
      </c>
    </row>
    <row r="19" spans="1:9" s="68" customFormat="1" ht="15.7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>SUM(C17:C20)</f>
        <v>588766.62</v>
      </c>
      <c r="D21" s="77">
        <f>SUM(D18:D20)</f>
        <v>627219.21</v>
      </c>
      <c r="E21" s="77">
        <f>SUM(E18:E20)</f>
        <v>0</v>
      </c>
      <c r="F21" s="77">
        <f>SUM(F18:F20)</f>
        <v>71161.710000000006</v>
      </c>
      <c r="G21" s="77">
        <f>SUM(G18:G20)</f>
        <v>971153.71</v>
      </c>
      <c r="H21" s="127">
        <f>SUM(H18:H20)</f>
        <v>315993.83000000007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1033766.62</v>
      </c>
      <c r="D22" s="77">
        <f>SUM(D13+D16+D18+D19)</f>
        <v>627219.21</v>
      </c>
      <c r="E22" s="77">
        <f>SUM(E13+E16+E18+E19)</f>
        <v>0</v>
      </c>
      <c r="F22" s="77">
        <f>SUM(F13+F16+F18+F19)</f>
        <v>1042314.72</v>
      </c>
      <c r="G22" s="77">
        <f>SUM(G13+G16+G21)</f>
        <v>1042315.4199999999</v>
      </c>
      <c r="H22" s="127">
        <f>SUM(H13+H16+H18)</f>
        <v>1660985.1300000001</v>
      </c>
      <c r="I22" s="78">
        <f>I13+I16+I18+I19</f>
        <v>1</v>
      </c>
    </row>
    <row r="24" spans="1:9" ht="15.75" x14ac:dyDescent="0.25">
      <c r="A24" s="10" t="s">
        <v>1579</v>
      </c>
      <c r="H24" s="137">
        <v>33.76</v>
      </c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2.19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6" tint="0.39997558519241921"/>
  </sheetPr>
  <dimension ref="A1:I25"/>
  <sheetViews>
    <sheetView view="pageBreakPreview" zoomScale="60" zoomScaleNormal="100" workbookViewId="0">
      <selection activeCell="D16" sqref="D16"/>
    </sheetView>
  </sheetViews>
  <sheetFormatPr baseColWidth="10" defaultColWidth="11.42578125" defaultRowHeight="12.75" x14ac:dyDescent="0.2"/>
  <cols>
    <col min="1" max="1" width="10" style="32" customWidth="1"/>
    <col min="2" max="2" width="36.570312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477</v>
      </c>
      <c r="B4" s="470"/>
      <c r="C4" s="470"/>
      <c r="D4" s="470"/>
      <c r="E4" s="470"/>
      <c r="F4" s="470"/>
      <c r="G4" s="470"/>
      <c r="H4" s="470"/>
      <c r="I4" s="470"/>
    </row>
    <row r="5" spans="1:9" x14ac:dyDescent="0.2">
      <c r="A5" s="470" t="s">
        <v>1580</v>
      </c>
      <c r="B5" s="470"/>
      <c r="C5" s="470"/>
      <c r="D5" s="470"/>
      <c r="E5" s="470"/>
      <c r="F5" s="470"/>
      <c r="G5" s="470"/>
      <c r="H5" s="470"/>
      <c r="I5" s="470"/>
    </row>
    <row r="6" spans="1:9" ht="20.25" x14ac:dyDescent="0.3">
      <c r="A6" s="194"/>
      <c r="B6" s="194"/>
      <c r="C6" s="194"/>
      <c r="D6" s="194"/>
      <c r="E6" s="194"/>
      <c r="F6" s="194"/>
      <c r="G6" s="194"/>
      <c r="H6" s="194"/>
      <c r="I6" s="194"/>
    </row>
    <row r="7" spans="1:9" ht="26.25" customHeight="1" x14ac:dyDescent="0.2">
      <c r="A7" s="459" t="s">
        <v>26</v>
      </c>
      <c r="B7" s="456" t="s">
        <v>5</v>
      </c>
      <c r="C7" s="464" t="s">
        <v>94</v>
      </c>
      <c r="D7" s="469" t="s">
        <v>97</v>
      </c>
      <c r="E7" s="469"/>
      <c r="F7" s="469"/>
      <c r="G7" s="469"/>
      <c r="H7" s="464" t="s">
        <v>114</v>
      </c>
      <c r="I7" s="456" t="s">
        <v>3</v>
      </c>
    </row>
    <row r="8" spans="1:9" ht="30" customHeight="1" x14ac:dyDescent="0.2">
      <c r="A8" s="460"/>
      <c r="B8" s="457"/>
      <c r="C8" s="464"/>
      <c r="D8" s="469" t="s">
        <v>41</v>
      </c>
      <c r="E8" s="469" t="s">
        <v>113</v>
      </c>
      <c r="F8" s="469" t="s">
        <v>104</v>
      </c>
      <c r="G8" s="469"/>
      <c r="H8" s="464"/>
      <c r="I8" s="457"/>
    </row>
    <row r="9" spans="1:9" x14ac:dyDescent="0.2">
      <c r="A9" s="461"/>
      <c r="B9" s="458"/>
      <c r="C9" s="464"/>
      <c r="D9" s="469"/>
      <c r="E9" s="469"/>
      <c r="F9" s="195" t="s">
        <v>40</v>
      </c>
      <c r="G9" s="195" t="s">
        <v>39</v>
      </c>
      <c r="H9" s="464"/>
      <c r="I9" s="458"/>
    </row>
    <row r="10" spans="1:9" s="68" customFormat="1" ht="15.75" x14ac:dyDescent="0.2">
      <c r="A10" s="60">
        <v>1000</v>
      </c>
      <c r="B10" s="61" t="s">
        <v>23</v>
      </c>
      <c r="C10" s="62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67">
        <f>+H10/H23</f>
        <v>0</v>
      </c>
    </row>
    <row r="11" spans="1:9" s="68" customFormat="1" ht="15.75" x14ac:dyDescent="0.2">
      <c r="A11" s="60">
        <v>2000</v>
      </c>
      <c r="B11" s="69" t="s">
        <v>108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+H11/H23</f>
        <v>0</v>
      </c>
    </row>
    <row r="12" spans="1:9" s="68" customFormat="1" ht="15.75" x14ac:dyDescent="0.2">
      <c r="A12" s="60">
        <v>3000</v>
      </c>
      <c r="B12" s="61" t="s">
        <v>22</v>
      </c>
      <c r="C12" s="70">
        <v>0</v>
      </c>
      <c r="D12" s="71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+H12/H23</f>
        <v>0</v>
      </c>
    </row>
    <row r="13" spans="1:9" s="68" customFormat="1" ht="25.5" x14ac:dyDescent="0.2">
      <c r="A13" s="60">
        <v>4000</v>
      </c>
      <c r="B13" s="73" t="s">
        <v>109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126">
        <f>C13+D13-E13+F13-G13</f>
        <v>0</v>
      </c>
      <c r="I13" s="72">
        <f>+H13/H23</f>
        <v>0</v>
      </c>
    </row>
    <row r="14" spans="1:9" s="68" customFormat="1" ht="15" x14ac:dyDescent="0.2">
      <c r="A14" s="75" t="s">
        <v>38</v>
      </c>
      <c r="B14" s="76"/>
      <c r="C14" s="77">
        <f>SUM(C10:C13)</f>
        <v>0</v>
      </c>
      <c r="D14" s="77">
        <f t="shared" ref="D14:I14" si="0">SUM(D10:D13)</f>
        <v>0</v>
      </c>
      <c r="E14" s="77">
        <f t="shared" si="0"/>
        <v>0</v>
      </c>
      <c r="F14" s="77">
        <f t="shared" si="0"/>
        <v>0</v>
      </c>
      <c r="G14" s="77">
        <f t="shared" si="0"/>
        <v>0</v>
      </c>
      <c r="H14" s="77">
        <f t="shared" si="0"/>
        <v>0</v>
      </c>
      <c r="I14" s="78">
        <f t="shared" si="0"/>
        <v>0</v>
      </c>
    </row>
    <row r="15" spans="1:9" s="68" customFormat="1" ht="25.5" x14ac:dyDescent="0.2">
      <c r="A15" s="43">
        <v>5000</v>
      </c>
      <c r="B15" s="73" t="s">
        <v>103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f>+H15/H23</f>
        <v>0</v>
      </c>
    </row>
    <row r="16" spans="1:9" s="68" customFormat="1" ht="18" customHeight="1" x14ac:dyDescent="0.2">
      <c r="A16" s="43">
        <v>6000</v>
      </c>
      <c r="B16" s="79" t="s">
        <v>37</v>
      </c>
      <c r="C16" s="70">
        <v>987834.46</v>
      </c>
      <c r="D16" s="70">
        <v>0</v>
      </c>
      <c r="E16" s="70">
        <v>0</v>
      </c>
      <c r="F16" s="70">
        <v>0</v>
      </c>
      <c r="G16" s="70">
        <v>21257.9</v>
      </c>
      <c r="H16" s="126">
        <f>C16+D16-E16+F16-G16</f>
        <v>966576.55999999994</v>
      </c>
      <c r="I16" s="72">
        <f>+H16/H23</f>
        <v>0.96382263921120825</v>
      </c>
    </row>
    <row r="17" spans="1:9" s="68" customFormat="1" ht="15" x14ac:dyDescent="0.2">
      <c r="A17" s="80" t="s">
        <v>93</v>
      </c>
      <c r="B17" s="76"/>
      <c r="C17" s="77">
        <f>SUM(C13:C16)</f>
        <v>987834.46</v>
      </c>
      <c r="D17" s="77">
        <f t="shared" ref="D17:I17" si="1">SUM(D15:D16)</f>
        <v>0</v>
      </c>
      <c r="E17" s="77">
        <f t="shared" si="1"/>
        <v>0</v>
      </c>
      <c r="F17" s="77">
        <f t="shared" si="1"/>
        <v>0</v>
      </c>
      <c r="G17" s="77">
        <f t="shared" si="1"/>
        <v>21257.9</v>
      </c>
      <c r="H17" s="127">
        <f t="shared" si="1"/>
        <v>966576.55999999994</v>
      </c>
      <c r="I17" s="78">
        <f t="shared" si="1"/>
        <v>0.96382263921120825</v>
      </c>
    </row>
    <row r="18" spans="1:9" s="68" customFormat="1" ht="15" x14ac:dyDescent="0.2">
      <c r="A18" s="82"/>
      <c r="B18" s="83"/>
      <c r="C18" s="64"/>
      <c r="D18" s="64"/>
      <c r="E18" s="64"/>
      <c r="F18" s="64"/>
      <c r="G18" s="64"/>
      <c r="H18" s="85"/>
      <c r="I18" s="72"/>
    </row>
    <row r="19" spans="1:9" s="68" customFormat="1" ht="15.75" x14ac:dyDescent="0.2">
      <c r="A19" s="59">
        <v>7000</v>
      </c>
      <c r="B19" s="84" t="s">
        <v>36</v>
      </c>
      <c r="C19" s="62">
        <v>15022.83</v>
      </c>
      <c r="D19" s="62">
        <f>1002857.29-1002857.29</f>
        <v>0</v>
      </c>
      <c r="E19" s="62">
        <v>0</v>
      </c>
      <c r="F19" s="62">
        <v>21257.9</v>
      </c>
      <c r="G19" s="62">
        <v>0</v>
      </c>
      <c r="H19" s="62">
        <f>C19+D19-E19+F19-G19</f>
        <v>36280.730000000003</v>
      </c>
      <c r="I19" s="67">
        <f>+H19/H23</f>
        <v>3.6177360788791801E-2</v>
      </c>
    </row>
    <row r="20" spans="1:9" s="68" customFormat="1" ht="15.75" x14ac:dyDescent="0.2">
      <c r="A20" s="43">
        <v>8000</v>
      </c>
      <c r="B20" s="73" t="s">
        <v>110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+H20/H23</f>
        <v>0</v>
      </c>
    </row>
    <row r="21" spans="1:9" s="68" customFormat="1" ht="15.75" x14ac:dyDescent="0.2">
      <c r="A21" s="43">
        <v>9000</v>
      </c>
      <c r="B21" s="73" t="s">
        <v>35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126">
        <f>C21+D21-E21+F21-G21</f>
        <v>0</v>
      </c>
      <c r="I21" s="72">
        <f>+H21/H23</f>
        <v>0</v>
      </c>
    </row>
    <row r="22" spans="1:9" s="68" customFormat="1" ht="15" x14ac:dyDescent="0.2">
      <c r="A22" s="80" t="s">
        <v>8</v>
      </c>
      <c r="B22" s="76"/>
      <c r="C22" s="77">
        <f>SUM(C18:C21)</f>
        <v>15022.83</v>
      </c>
      <c r="D22" s="77">
        <f>SUM(D19:D21)</f>
        <v>0</v>
      </c>
      <c r="E22" s="77">
        <f>SUM(E19:E21)</f>
        <v>0</v>
      </c>
      <c r="F22" s="77">
        <f>SUM(F19:F21)</f>
        <v>21257.9</v>
      </c>
      <c r="G22" s="77">
        <f>SUM(G19:G21)</f>
        <v>0</v>
      </c>
      <c r="H22" s="127">
        <f>SUM(H19:H21)</f>
        <v>36280.730000000003</v>
      </c>
      <c r="I22" s="78">
        <f>SUM(I20:I21)</f>
        <v>0</v>
      </c>
    </row>
    <row r="23" spans="1:9" s="68" customFormat="1" ht="18" x14ac:dyDescent="0.2">
      <c r="A23" s="471" t="s">
        <v>42</v>
      </c>
      <c r="B23" s="472"/>
      <c r="C23" s="77">
        <f>C14+C17+C22</f>
        <v>1002857.2899999999</v>
      </c>
      <c r="D23" s="77">
        <f>SUM(D14+D17+D19+D20)</f>
        <v>0</v>
      </c>
      <c r="E23" s="77">
        <f>SUM(E14+E17+E19+E20)</f>
        <v>0</v>
      </c>
      <c r="F23" s="77">
        <f>SUM(F14+F17+F19+F20)</f>
        <v>21257.9</v>
      </c>
      <c r="G23" s="77">
        <f>SUM(G14+G17+G22)</f>
        <v>21257.9</v>
      </c>
      <c r="H23" s="127">
        <f>SUM(H14+H17+H19)</f>
        <v>1002857.2899999999</v>
      </c>
      <c r="I23" s="78">
        <f>I14+I17+I19+I20</f>
        <v>1</v>
      </c>
    </row>
    <row r="25" spans="1:9" ht="15.75" x14ac:dyDescent="0.25">
      <c r="A25" s="10"/>
      <c r="H25" s="171"/>
    </row>
  </sheetData>
  <mergeCells count="15">
    <mergeCell ref="A23:B23"/>
    <mergeCell ref="A5:I5"/>
    <mergeCell ref="A1:I1"/>
    <mergeCell ref="A3:I3"/>
    <mergeCell ref="A4:I4"/>
    <mergeCell ref="A7:A9"/>
    <mergeCell ref="B7:B9"/>
    <mergeCell ref="C7:C9"/>
    <mergeCell ref="D7:G7"/>
    <mergeCell ref="H7:H9"/>
    <mergeCell ref="I7:I9"/>
    <mergeCell ref="D8:D9"/>
    <mergeCell ref="E8:E9"/>
    <mergeCell ref="F8:G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2.20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theme="6" tint="0.39997558519241921"/>
  </sheetPr>
  <dimension ref="A1:I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4" style="32" customWidth="1"/>
    <col min="2" max="2" width="37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931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35"/>
      <c r="B5" s="135"/>
      <c r="C5" s="135"/>
      <c r="D5" s="135"/>
      <c r="E5" s="135"/>
      <c r="F5" s="135"/>
      <c r="G5" s="135"/>
      <c r="H5" s="135"/>
      <c r="I5" s="135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457"/>
    </row>
    <row r="8" spans="1:9" x14ac:dyDescent="0.2">
      <c r="A8" s="461"/>
      <c r="B8" s="458"/>
      <c r="C8" s="464"/>
      <c r="D8" s="464"/>
      <c r="E8" s="464"/>
      <c r="F8" s="136" t="s">
        <v>40</v>
      </c>
      <c r="G8" s="136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25.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f>+H14/H22</f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8975175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8975175</v>
      </c>
      <c r="I15" s="72">
        <f>+H15/H22</f>
        <v>0.99993990116283149</v>
      </c>
    </row>
    <row r="16" spans="1:9" s="68" customFormat="1" ht="15" x14ac:dyDescent="0.2">
      <c r="A16" s="80" t="s">
        <v>93</v>
      </c>
      <c r="B16" s="76"/>
      <c r="C16" s="77">
        <f>SUM(C14:C15)</f>
        <v>8975175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8975175</v>
      </c>
      <c r="I16" s="78">
        <f t="shared" si="1"/>
        <v>0.99993990116283149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0</v>
      </c>
      <c r="D18" s="62">
        <v>539.42999999999995</v>
      </c>
      <c r="E18" s="62">
        <v>0</v>
      </c>
      <c r="F18" s="62">
        <v>0</v>
      </c>
      <c r="G18" s="62">
        <v>0</v>
      </c>
      <c r="H18" s="62">
        <f>C18+D18-E18+F18-G18</f>
        <v>539.42999999999995</v>
      </c>
      <c r="I18" s="67">
        <f>+H18/H22</f>
        <v>6.009883716855283E-5</v>
      </c>
    </row>
    <row r="19" spans="1:9" s="68" customFormat="1" ht="15.7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 t="shared" ref="C21:H21" si="2">SUM(C18:C20)</f>
        <v>0</v>
      </c>
      <c r="D21" s="77">
        <f t="shared" si="2"/>
        <v>539.42999999999995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127">
        <f t="shared" si="2"/>
        <v>539.42999999999995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8975175</v>
      </c>
      <c r="D22" s="77">
        <f>SUM(D13+D16+D18+D19)</f>
        <v>539.42999999999995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127">
        <f>SUM(H13+H16+H18)</f>
        <v>8975714.4299999997</v>
      </c>
      <c r="I22" s="78">
        <f>I13+I16+I18+I19</f>
        <v>1</v>
      </c>
    </row>
    <row r="24" spans="1:9" ht="15.75" x14ac:dyDescent="0.25">
      <c r="A24" s="10"/>
      <c r="F24" s="173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2.21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6" tint="0.39997558519241921"/>
  </sheetPr>
  <dimension ref="A1:I26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479</v>
      </c>
      <c r="B4" s="470"/>
      <c r="C4" s="470"/>
      <c r="D4" s="470"/>
      <c r="E4" s="470"/>
      <c r="F4" s="470"/>
      <c r="G4" s="470"/>
      <c r="H4" s="470"/>
      <c r="I4" s="470"/>
    </row>
    <row r="5" spans="1:9" ht="15" x14ac:dyDescent="0.25">
      <c r="A5" s="474" t="s">
        <v>1587</v>
      </c>
      <c r="B5" s="474"/>
      <c r="C5" s="474"/>
      <c r="D5" s="474"/>
      <c r="E5" s="474"/>
      <c r="F5" s="474"/>
      <c r="G5" s="474"/>
      <c r="H5" s="474"/>
      <c r="I5" s="474"/>
    </row>
    <row r="6" spans="1:9" ht="20.25" x14ac:dyDescent="0.3">
      <c r="A6" s="194"/>
      <c r="B6" s="194"/>
      <c r="C6" s="194"/>
      <c r="D6" s="194"/>
      <c r="E6" s="194"/>
      <c r="F6" s="194"/>
      <c r="G6" s="194"/>
      <c r="H6" s="194"/>
      <c r="I6" s="194"/>
    </row>
    <row r="7" spans="1:9" ht="26.25" customHeight="1" x14ac:dyDescent="0.2">
      <c r="A7" s="459" t="s">
        <v>26</v>
      </c>
      <c r="B7" s="456" t="s">
        <v>5</v>
      </c>
      <c r="C7" s="464" t="s">
        <v>94</v>
      </c>
      <c r="D7" s="469" t="s">
        <v>97</v>
      </c>
      <c r="E7" s="469"/>
      <c r="F7" s="469"/>
      <c r="G7" s="469"/>
      <c r="H7" s="464" t="s">
        <v>114</v>
      </c>
      <c r="I7" s="456" t="s">
        <v>3</v>
      </c>
    </row>
    <row r="8" spans="1:9" ht="30" customHeight="1" x14ac:dyDescent="0.2">
      <c r="A8" s="460"/>
      <c r="B8" s="457"/>
      <c r="C8" s="464"/>
      <c r="D8" s="469" t="s">
        <v>41</v>
      </c>
      <c r="E8" s="469" t="s">
        <v>113</v>
      </c>
      <c r="F8" s="469" t="s">
        <v>104</v>
      </c>
      <c r="G8" s="469"/>
      <c r="H8" s="464"/>
      <c r="I8" s="457"/>
    </row>
    <row r="9" spans="1:9" x14ac:dyDescent="0.2">
      <c r="A9" s="461"/>
      <c r="B9" s="458"/>
      <c r="C9" s="464"/>
      <c r="D9" s="469"/>
      <c r="E9" s="469"/>
      <c r="F9" s="195" t="s">
        <v>40</v>
      </c>
      <c r="G9" s="195" t="s">
        <v>39</v>
      </c>
      <c r="H9" s="464"/>
      <c r="I9" s="458"/>
    </row>
    <row r="10" spans="1:9" s="68" customFormat="1" ht="15.75" x14ac:dyDescent="0.2">
      <c r="A10" s="60">
        <v>1000</v>
      </c>
      <c r="B10" s="61" t="s">
        <v>23</v>
      </c>
      <c r="C10" s="62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67">
        <f>+H10/H23</f>
        <v>0</v>
      </c>
    </row>
    <row r="11" spans="1:9" s="68" customFormat="1" ht="15.75" x14ac:dyDescent="0.2">
      <c r="A11" s="60">
        <v>2000</v>
      </c>
      <c r="B11" s="69" t="s">
        <v>108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+H11/H23</f>
        <v>0</v>
      </c>
    </row>
    <row r="12" spans="1:9" s="68" customFormat="1" ht="15.75" x14ac:dyDescent="0.2">
      <c r="A12" s="60">
        <v>3000</v>
      </c>
      <c r="B12" s="61" t="s">
        <v>22</v>
      </c>
      <c r="C12" s="70">
        <v>0</v>
      </c>
      <c r="D12" s="71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+H12/H23</f>
        <v>0</v>
      </c>
    </row>
    <row r="13" spans="1:9" s="68" customFormat="1" ht="38.25" x14ac:dyDescent="0.2">
      <c r="A13" s="60">
        <v>4000</v>
      </c>
      <c r="B13" s="73" t="s">
        <v>109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126">
        <f>C13+D13-E13+F13-G13</f>
        <v>0</v>
      </c>
      <c r="I13" s="72">
        <f>+H13/H23</f>
        <v>0</v>
      </c>
    </row>
    <row r="14" spans="1:9" s="68" customFormat="1" ht="15" x14ac:dyDescent="0.2">
      <c r="A14" s="75" t="s">
        <v>38</v>
      </c>
      <c r="B14" s="76"/>
      <c r="C14" s="77">
        <f>SUM(C10:C13)</f>
        <v>0</v>
      </c>
      <c r="D14" s="77">
        <f t="shared" ref="D14:I14" si="0">SUM(D10:D13)</f>
        <v>0</v>
      </c>
      <c r="E14" s="77">
        <f t="shared" si="0"/>
        <v>0</v>
      </c>
      <c r="F14" s="77">
        <f t="shared" si="0"/>
        <v>0</v>
      </c>
      <c r="G14" s="77">
        <f t="shared" si="0"/>
        <v>0</v>
      </c>
      <c r="H14" s="77">
        <f t="shared" si="0"/>
        <v>0</v>
      </c>
      <c r="I14" s="78">
        <f t="shared" si="0"/>
        <v>0</v>
      </c>
    </row>
    <row r="15" spans="1:9" s="68" customFormat="1" ht="25.5" x14ac:dyDescent="0.2">
      <c r="A15" s="43">
        <v>5000</v>
      </c>
      <c r="B15" s="73" t="s">
        <v>103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f>+H15/H23</f>
        <v>0</v>
      </c>
    </row>
    <row r="16" spans="1:9" s="68" customFormat="1" ht="18" customHeight="1" x14ac:dyDescent="0.2">
      <c r="A16" s="43">
        <v>6000</v>
      </c>
      <c r="B16" s="79" t="s">
        <v>37</v>
      </c>
      <c r="C16" s="70">
        <v>0</v>
      </c>
      <c r="D16" s="70">
        <v>0</v>
      </c>
      <c r="E16" s="70">
        <v>0</v>
      </c>
      <c r="F16" s="70">
        <v>0</v>
      </c>
      <c r="G16" s="70">
        <v>0</v>
      </c>
      <c r="H16" s="126">
        <f>C16+D16-E16+F16-G16</f>
        <v>0</v>
      </c>
      <c r="I16" s="72">
        <f>+H16/H23</f>
        <v>0</v>
      </c>
    </row>
    <row r="17" spans="1:9" s="68" customFormat="1" ht="15" x14ac:dyDescent="0.2">
      <c r="A17" s="80" t="s">
        <v>93</v>
      </c>
      <c r="B17" s="76"/>
      <c r="C17" s="77">
        <f>SUM(C15:C16)</f>
        <v>0</v>
      </c>
      <c r="D17" s="77">
        <f t="shared" ref="D17:I17" si="1">SUM(D15:D16)</f>
        <v>0</v>
      </c>
      <c r="E17" s="77">
        <f t="shared" si="1"/>
        <v>0</v>
      </c>
      <c r="F17" s="77">
        <f t="shared" si="1"/>
        <v>0</v>
      </c>
      <c r="G17" s="77">
        <f t="shared" si="1"/>
        <v>0</v>
      </c>
      <c r="H17" s="127">
        <f t="shared" si="1"/>
        <v>0</v>
      </c>
      <c r="I17" s="78">
        <f t="shared" si="1"/>
        <v>0</v>
      </c>
    </row>
    <row r="18" spans="1:9" s="68" customFormat="1" ht="15" x14ac:dyDescent="0.2">
      <c r="A18" s="82"/>
      <c r="B18" s="83"/>
      <c r="C18" s="64"/>
      <c r="D18" s="64"/>
      <c r="E18" s="64"/>
      <c r="F18" s="64"/>
      <c r="G18" s="64"/>
      <c r="H18" s="85"/>
      <c r="I18" s="72"/>
    </row>
    <row r="19" spans="1:9" s="68" customFormat="1" ht="15.75" x14ac:dyDescent="0.2">
      <c r="A19" s="59">
        <v>7000</v>
      </c>
      <c r="B19" s="84" t="s">
        <v>36</v>
      </c>
      <c r="C19" s="62">
        <v>493.69</v>
      </c>
      <c r="D19" s="62">
        <f>203743.32-203743.32</f>
        <v>0</v>
      </c>
      <c r="E19" s="62">
        <f>203249.63-203249.63</f>
        <v>0</v>
      </c>
      <c r="F19" s="62">
        <v>0</v>
      </c>
      <c r="G19" s="62">
        <v>0</v>
      </c>
      <c r="H19" s="62">
        <f>C19+D19-E19+F19-G19</f>
        <v>493.69</v>
      </c>
      <c r="I19" s="67">
        <f>+H19/H23</f>
        <v>1</v>
      </c>
    </row>
    <row r="20" spans="1:9" s="68" customFormat="1" ht="25.5" x14ac:dyDescent="0.2">
      <c r="A20" s="43">
        <v>8000</v>
      </c>
      <c r="B20" s="73" t="s">
        <v>110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+H20/H23</f>
        <v>0</v>
      </c>
    </row>
    <row r="21" spans="1:9" s="68" customFormat="1" ht="15.75" x14ac:dyDescent="0.2">
      <c r="A21" s="43">
        <v>9000</v>
      </c>
      <c r="B21" s="73" t="s">
        <v>35</v>
      </c>
      <c r="C21" s="70">
        <v>0</v>
      </c>
      <c r="D21" s="70">
        <v>0</v>
      </c>
      <c r="E21" s="70">
        <v>0</v>
      </c>
      <c r="F21" s="70">
        <v>0</v>
      </c>
      <c r="G21" s="70">
        <v>0</v>
      </c>
      <c r="H21" s="126">
        <f>C21+D21-E21+F21-G21</f>
        <v>0</v>
      </c>
      <c r="I21" s="72">
        <f>+H21/H23</f>
        <v>0</v>
      </c>
    </row>
    <row r="22" spans="1:9" s="68" customFormat="1" ht="15" x14ac:dyDescent="0.2">
      <c r="A22" s="80" t="s">
        <v>8</v>
      </c>
      <c r="B22" s="76"/>
      <c r="C22" s="77">
        <f t="shared" ref="C22:H22" si="2">SUM(C19:C21)</f>
        <v>493.69</v>
      </c>
      <c r="D22" s="77">
        <f t="shared" si="2"/>
        <v>0</v>
      </c>
      <c r="E22" s="77">
        <f t="shared" si="2"/>
        <v>0</v>
      </c>
      <c r="F22" s="77">
        <f t="shared" si="2"/>
        <v>0</v>
      </c>
      <c r="G22" s="77">
        <f t="shared" si="2"/>
        <v>0</v>
      </c>
      <c r="H22" s="127">
        <f t="shared" si="2"/>
        <v>493.69</v>
      </c>
      <c r="I22" s="78">
        <f>SUM(I20:I21)</f>
        <v>0</v>
      </c>
    </row>
    <row r="23" spans="1:9" s="68" customFormat="1" ht="18" x14ac:dyDescent="0.2">
      <c r="A23" s="471" t="s">
        <v>42</v>
      </c>
      <c r="B23" s="472"/>
      <c r="C23" s="77">
        <f>C14+C17+C22</f>
        <v>493.69</v>
      </c>
      <c r="D23" s="77">
        <f>SUM(D14+D17+D19+D20)</f>
        <v>0</v>
      </c>
      <c r="E23" s="77">
        <f>SUM(E14+E17+E19+E20)</f>
        <v>0</v>
      </c>
      <c r="F23" s="77">
        <f>SUM(F14+F17+F19+F20)</f>
        <v>0</v>
      </c>
      <c r="G23" s="77">
        <f>SUM(G14+G17+G19+G20)</f>
        <v>0</v>
      </c>
      <c r="H23" s="127">
        <f>SUM(H14+H17+H19)</f>
        <v>493.69</v>
      </c>
      <c r="I23" s="78">
        <f>I14+I17+I19+I20</f>
        <v>1</v>
      </c>
    </row>
    <row r="25" spans="1:9" ht="15.75" x14ac:dyDescent="0.25">
      <c r="A25" s="10"/>
      <c r="F25" s="173"/>
    </row>
    <row r="26" spans="1:9" ht="15.75" x14ac:dyDescent="0.25">
      <c r="A26" s="10"/>
      <c r="H26" s="171"/>
    </row>
  </sheetData>
  <mergeCells count="15">
    <mergeCell ref="A23:B23"/>
    <mergeCell ref="A5:I5"/>
    <mergeCell ref="A1:I1"/>
    <mergeCell ref="A3:I3"/>
    <mergeCell ref="A4:I4"/>
    <mergeCell ref="A7:A9"/>
    <mergeCell ref="B7:B9"/>
    <mergeCell ref="C7:C9"/>
    <mergeCell ref="D7:G7"/>
    <mergeCell ref="H7:H9"/>
    <mergeCell ref="I7:I9"/>
    <mergeCell ref="D8:D9"/>
    <mergeCell ref="E8:E9"/>
    <mergeCell ref="F8:G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2.22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6" tint="0.39997558519241921"/>
  </sheetPr>
  <dimension ref="A1:I24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0" style="32" customWidth="1"/>
    <col min="2" max="2" width="31.7109375" style="32" customWidth="1"/>
    <col min="3" max="3" width="18.42578125" style="32" customWidth="1"/>
    <col min="4" max="4" width="16.28515625" style="32" customWidth="1"/>
    <col min="5" max="5" width="16" style="32" customWidth="1"/>
    <col min="6" max="6" width="14.42578125" style="32" customWidth="1"/>
    <col min="7" max="7" width="14" style="32" customWidth="1"/>
    <col min="8" max="8" width="17.28515625" style="32" customWidth="1"/>
    <col min="9" max="16384" width="11.42578125" style="32"/>
  </cols>
  <sheetData>
    <row r="1" spans="1:9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9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9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9" x14ac:dyDescent="0.2">
      <c r="A4" s="470" t="s">
        <v>926</v>
      </c>
      <c r="B4" s="470"/>
      <c r="C4" s="470"/>
      <c r="D4" s="470"/>
      <c r="E4" s="470"/>
      <c r="F4" s="470"/>
      <c r="G4" s="470"/>
      <c r="H4" s="470"/>
      <c r="I4" s="470"/>
    </row>
    <row r="5" spans="1:9" ht="20.25" x14ac:dyDescent="0.3">
      <c r="A5" s="135"/>
      <c r="B5" s="135"/>
      <c r="C5" s="135"/>
      <c r="D5" s="135"/>
      <c r="E5" s="135"/>
      <c r="F5" s="135"/>
      <c r="G5" s="135"/>
      <c r="H5" s="135"/>
      <c r="I5" s="135"/>
    </row>
    <row r="6" spans="1:9" ht="26.25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9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9" x14ac:dyDescent="0.2">
      <c r="A8" s="461"/>
      <c r="B8" s="458"/>
      <c r="C8" s="464"/>
      <c r="D8" s="469"/>
      <c r="E8" s="469"/>
      <c r="F8" s="136" t="s">
        <v>40</v>
      </c>
      <c r="G8" s="136" t="s">
        <v>39</v>
      </c>
      <c r="H8" s="464"/>
      <c r="I8" s="458"/>
    </row>
    <row r="9" spans="1:9" s="68" customFormat="1" ht="15.75" x14ac:dyDescent="0.2">
      <c r="A9" s="60">
        <v>1000</v>
      </c>
      <c r="B9" s="61" t="s">
        <v>23</v>
      </c>
      <c r="C9" s="62">
        <v>0</v>
      </c>
      <c r="D9" s="70">
        <v>0</v>
      </c>
      <c r="E9" s="70">
        <v>0</v>
      </c>
      <c r="F9" s="70">
        <v>0</v>
      </c>
      <c r="G9" s="70">
        <v>0</v>
      </c>
      <c r="H9" s="126">
        <f>C9+D9-E9+F9-G9</f>
        <v>0</v>
      </c>
      <c r="I9" s="67">
        <f>+H9/H22</f>
        <v>0</v>
      </c>
    </row>
    <row r="10" spans="1:9" s="68" customFormat="1" ht="15.75" x14ac:dyDescent="0.2">
      <c r="A10" s="60">
        <v>2000</v>
      </c>
      <c r="B10" s="69" t="s">
        <v>108</v>
      </c>
      <c r="C10" s="70">
        <v>0</v>
      </c>
      <c r="D10" s="70">
        <v>0</v>
      </c>
      <c r="E10" s="70">
        <v>0</v>
      </c>
      <c r="F10" s="70">
        <v>0</v>
      </c>
      <c r="G10" s="70">
        <v>0</v>
      </c>
      <c r="H10" s="126">
        <f>C10+D10-E10+F10-G10</f>
        <v>0</v>
      </c>
      <c r="I10" s="72">
        <f>+H10/H22</f>
        <v>0</v>
      </c>
    </row>
    <row r="11" spans="1:9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>C11+D11-E11+F11-G11</f>
        <v>0</v>
      </c>
      <c r="I11" s="72">
        <f>+H11/H22</f>
        <v>0</v>
      </c>
    </row>
    <row r="12" spans="1:9" s="68" customFormat="1" ht="38.25" x14ac:dyDescent="0.2">
      <c r="A12" s="60">
        <v>4000</v>
      </c>
      <c r="B12" s="73" t="s">
        <v>109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126">
        <f>C12+D12-E12+F12-G12</f>
        <v>0</v>
      </c>
      <c r="I12" s="72">
        <f>+H12/H22</f>
        <v>0</v>
      </c>
    </row>
    <row r="13" spans="1:9" s="68" customFormat="1" ht="15" x14ac:dyDescent="0.2">
      <c r="A13" s="75" t="s">
        <v>38</v>
      </c>
      <c r="B13" s="76"/>
      <c r="C13" s="77">
        <f>SUM(C9:C12)</f>
        <v>0</v>
      </c>
      <c r="D13" s="77">
        <f t="shared" ref="D13:I13" si="0">SUM(D9:D12)</f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9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>C14+D14-E14+F14-G14</f>
        <v>0</v>
      </c>
      <c r="I14" s="72">
        <f>+H14/H22</f>
        <v>0</v>
      </c>
    </row>
    <row r="15" spans="1:9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>C15+D15-E15+F15-G15</f>
        <v>0</v>
      </c>
      <c r="I15" s="72">
        <f>+H15/H22</f>
        <v>0</v>
      </c>
    </row>
    <row r="16" spans="1:9" s="68" customFormat="1" ht="15" x14ac:dyDescent="0.2">
      <c r="A16" s="80" t="s">
        <v>93</v>
      </c>
      <c r="B16" s="76"/>
      <c r="C16" s="77">
        <f>SUM(C14:C15)</f>
        <v>0</v>
      </c>
      <c r="D16" s="77">
        <f t="shared" ref="D16:I16" si="1">SUM(D14:D15)</f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127">
        <f t="shared" si="1"/>
        <v>0</v>
      </c>
      <c r="I16" s="78">
        <f t="shared" si="1"/>
        <v>0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85"/>
      <c r="I17" s="72"/>
    </row>
    <row r="18" spans="1:9" s="68" customFormat="1" ht="15.75" x14ac:dyDescent="0.2">
      <c r="A18" s="59">
        <v>7000</v>
      </c>
      <c r="B18" s="84" t="s">
        <v>36</v>
      </c>
      <c r="C18" s="62">
        <v>4708.3999999999996</v>
      </c>
      <c r="D18" s="62">
        <f>317879.41-317879.41</f>
        <v>0</v>
      </c>
      <c r="E18" s="62">
        <f>313171.01-313171.01</f>
        <v>0</v>
      </c>
      <c r="F18" s="62">
        <v>0</v>
      </c>
      <c r="G18" s="62">
        <v>0</v>
      </c>
      <c r="H18" s="62">
        <f>C18+D18-E18+F18-G18</f>
        <v>4708.3999999999996</v>
      </c>
      <c r="I18" s="67">
        <f>+H18/H22</f>
        <v>1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 t="shared" ref="C21:H21" si="2">SUM(C18:C20)</f>
        <v>4708.3999999999996</v>
      </c>
      <c r="D21" s="77">
        <f t="shared" si="2"/>
        <v>0</v>
      </c>
      <c r="E21" s="77">
        <f t="shared" si="2"/>
        <v>0</v>
      </c>
      <c r="F21" s="77">
        <f t="shared" si="2"/>
        <v>0</v>
      </c>
      <c r="G21" s="77">
        <f t="shared" si="2"/>
        <v>0</v>
      </c>
      <c r="H21" s="127">
        <f t="shared" si="2"/>
        <v>4708.3999999999996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C13+C16+C21</f>
        <v>4708.3999999999996</v>
      </c>
      <c r="D22" s="77">
        <f>SUM(D13+D16+D18+D19)</f>
        <v>0</v>
      </c>
      <c r="E22" s="77">
        <f>SUM(E13+E16+E18+E19)</f>
        <v>0</v>
      </c>
      <c r="F22" s="77">
        <f>SUM(F13+F16+F18+F19)</f>
        <v>0</v>
      </c>
      <c r="G22" s="77">
        <f>SUM(G13+G16+G18+G19)</f>
        <v>0</v>
      </c>
      <c r="H22" s="127">
        <f>SUM(H13+H16+H18)</f>
        <v>4708.3999999999996</v>
      </c>
      <c r="I22" s="78">
        <f>I13+I16+I18+I19</f>
        <v>1</v>
      </c>
    </row>
    <row r="24" spans="1:9" ht="15.75" x14ac:dyDescent="0.25">
      <c r="A24" s="10"/>
      <c r="H24" s="169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2.23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6" tint="0.39997558519241921"/>
  </sheetPr>
  <dimension ref="A1:J26"/>
  <sheetViews>
    <sheetView view="pageBreakPreview" zoomScale="60" zoomScaleNormal="90" workbookViewId="0">
      <selection activeCell="D13" sqref="D13"/>
    </sheetView>
  </sheetViews>
  <sheetFormatPr baseColWidth="10" defaultColWidth="11.42578125" defaultRowHeight="12.75" x14ac:dyDescent="0.2"/>
  <cols>
    <col min="1" max="1" width="10" style="32" customWidth="1"/>
    <col min="2" max="2" width="38.7109375" style="32" customWidth="1"/>
    <col min="3" max="5" width="15.7109375" style="32" customWidth="1"/>
    <col min="6" max="7" width="14.5703125" style="32" customWidth="1"/>
    <col min="8" max="8" width="15.7109375" style="32" customWidth="1"/>
    <col min="9" max="9" width="10" style="32" customWidth="1"/>
    <col min="10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15.75" x14ac:dyDescent="0.25">
      <c r="A4" s="477" t="s">
        <v>1588</v>
      </c>
      <c r="B4" s="477"/>
      <c r="C4" s="477"/>
      <c r="D4" s="477"/>
      <c r="E4" s="477"/>
      <c r="F4" s="477"/>
      <c r="G4" s="477"/>
      <c r="H4" s="477"/>
      <c r="I4" s="477"/>
    </row>
    <row r="5" spans="1:10" ht="20.25" x14ac:dyDescent="0.3">
      <c r="A5" s="6"/>
      <c r="B5" s="7"/>
      <c r="C5" s="5"/>
      <c r="D5" s="5"/>
      <c r="E5" s="139"/>
      <c r="H5" s="36"/>
      <c r="I5" s="36"/>
    </row>
    <row r="6" spans="1:10" ht="46.5" customHeight="1" x14ac:dyDescent="0.25">
      <c r="A6" s="478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35" t="s">
        <v>3</v>
      </c>
    </row>
    <row r="7" spans="1:10" ht="28.5" customHeight="1" x14ac:dyDescent="0.25">
      <c r="A7" s="479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34"/>
    </row>
    <row r="8" spans="1:10" ht="30" customHeight="1" x14ac:dyDescent="0.25">
      <c r="A8" s="480"/>
      <c r="B8" s="458"/>
      <c r="C8" s="464"/>
      <c r="D8" s="469"/>
      <c r="E8" s="469"/>
      <c r="F8" s="219" t="s">
        <v>40</v>
      </c>
      <c r="G8" s="219" t="s">
        <v>39</v>
      </c>
      <c r="H8" s="464"/>
      <c r="I8" s="17"/>
    </row>
    <row r="9" spans="1:10" s="68" customFormat="1" ht="15.75" x14ac:dyDescent="0.2">
      <c r="A9" s="60">
        <v>1000</v>
      </c>
      <c r="B9" s="61" t="s">
        <v>23</v>
      </c>
      <c r="C9" s="63">
        <v>0</v>
      </c>
      <c r="D9" s="70">
        <v>0</v>
      </c>
      <c r="E9" s="70">
        <v>0</v>
      </c>
      <c r="F9" s="70">
        <v>0</v>
      </c>
      <c r="G9" s="70">
        <v>0</v>
      </c>
      <c r="H9" s="70">
        <f>C9+D9-E9+F9-G9</f>
        <v>0</v>
      </c>
      <c r="I9" s="72">
        <f>H9/$H$21</f>
        <v>0</v>
      </c>
    </row>
    <row r="10" spans="1:10" s="68" customFormat="1" ht="15.75" x14ac:dyDescent="0.2">
      <c r="A10" s="60">
        <v>2000</v>
      </c>
      <c r="B10" s="69" t="s">
        <v>108</v>
      </c>
      <c r="C10" s="63">
        <v>0</v>
      </c>
      <c r="D10" s="70">
        <v>0</v>
      </c>
      <c r="E10" s="70">
        <v>0</v>
      </c>
      <c r="F10" s="70">
        <v>0</v>
      </c>
      <c r="G10" s="70">
        <v>0</v>
      </c>
      <c r="H10" s="70">
        <f>C10+D10-E10+F10-G10</f>
        <v>0</v>
      </c>
      <c r="I10" s="72">
        <f>H10/$H$21</f>
        <v>0</v>
      </c>
    </row>
    <row r="11" spans="1:10" s="68" customFormat="1" ht="15.75" x14ac:dyDescent="0.2">
      <c r="A11" s="60">
        <v>3000</v>
      </c>
      <c r="B11" s="61" t="s">
        <v>22</v>
      </c>
      <c r="C11" s="63">
        <v>0</v>
      </c>
      <c r="D11" s="70">
        <v>0</v>
      </c>
      <c r="E11" s="70">
        <v>0</v>
      </c>
      <c r="F11" s="70">
        <v>0</v>
      </c>
      <c r="G11" s="70">
        <v>0</v>
      </c>
      <c r="H11" s="70">
        <f>C11+D11-E11+F11-G11</f>
        <v>0</v>
      </c>
      <c r="I11" s="72">
        <f>H11/$H$21</f>
        <v>0</v>
      </c>
    </row>
    <row r="12" spans="1:10" s="68" customFormat="1" ht="27.75" customHeight="1" x14ac:dyDescent="0.2">
      <c r="A12" s="60">
        <v>4000</v>
      </c>
      <c r="B12" s="73" t="s">
        <v>109</v>
      </c>
      <c r="C12" s="63">
        <v>0</v>
      </c>
      <c r="D12" s="70">
        <v>0</v>
      </c>
      <c r="E12" s="70">
        <v>0</v>
      </c>
      <c r="F12" s="70">
        <v>0</v>
      </c>
      <c r="G12" s="70">
        <v>0</v>
      </c>
      <c r="H12" s="70">
        <f>C12+D12-E12+F12-G12</f>
        <v>0</v>
      </c>
      <c r="I12" s="72">
        <f>H12/$H$21</f>
        <v>0</v>
      </c>
      <c r="J12" s="104"/>
    </row>
    <row r="13" spans="1:10" s="68" customFormat="1" ht="15" x14ac:dyDescent="0.2">
      <c r="A13" s="75" t="s">
        <v>38</v>
      </c>
      <c r="B13" s="90"/>
      <c r="C13" s="77">
        <f t="shared" ref="C13:I13" si="0">SUM(C9:C12)</f>
        <v>0</v>
      </c>
      <c r="D13" s="77">
        <f t="shared" si="0"/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10" s="68" customFormat="1" ht="25.5" x14ac:dyDescent="0.2">
      <c r="A14" s="43">
        <v>5000</v>
      </c>
      <c r="B14" s="73" t="s">
        <v>103</v>
      </c>
      <c r="C14" s="63">
        <v>0</v>
      </c>
      <c r="D14" s="70">
        <v>0</v>
      </c>
      <c r="E14" s="70">
        <v>0</v>
      </c>
      <c r="F14" s="70">
        <v>0</v>
      </c>
      <c r="G14" s="70">
        <v>0</v>
      </c>
      <c r="H14" s="70">
        <f>C14+D14-E14+F14-G14</f>
        <v>0</v>
      </c>
      <c r="I14" s="72">
        <f>H14/$H$21</f>
        <v>0</v>
      </c>
    </row>
    <row r="15" spans="1:10" s="68" customFormat="1" ht="15.75" x14ac:dyDescent="0.2">
      <c r="A15" s="43">
        <v>6000</v>
      </c>
      <c r="B15" s="79" t="s">
        <v>37</v>
      </c>
      <c r="C15" s="63">
        <v>2287753.2400000002</v>
      </c>
      <c r="D15" s="70">
        <v>0</v>
      </c>
      <c r="E15" s="70">
        <v>0</v>
      </c>
      <c r="F15" s="70">
        <f>2297547.82-2297547.82</f>
        <v>0</v>
      </c>
      <c r="G15" s="70">
        <f>9794.58-9794.58</f>
        <v>0</v>
      </c>
      <c r="H15" s="70">
        <f>C15+D15-E15+F15-G15</f>
        <v>2287753.2400000002</v>
      </c>
      <c r="I15" s="72">
        <f>H15/$H$21</f>
        <v>0.99573694183218342</v>
      </c>
    </row>
    <row r="16" spans="1:10" s="68" customFormat="1" ht="15" x14ac:dyDescent="0.2">
      <c r="A16" s="80" t="s">
        <v>93</v>
      </c>
      <c r="B16" s="90"/>
      <c r="C16" s="77">
        <f t="shared" ref="C16:I16" si="1">SUM(C14:C15)</f>
        <v>2287753.2400000002</v>
      </c>
      <c r="D16" s="77">
        <f t="shared" si="1"/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77">
        <f t="shared" si="1"/>
        <v>2287753.2400000002</v>
      </c>
      <c r="I16" s="78">
        <f t="shared" si="1"/>
        <v>0.99573694183218342</v>
      </c>
    </row>
    <row r="17" spans="1:9" s="68" customFormat="1" ht="15.75" x14ac:dyDescent="0.2">
      <c r="A17" s="43">
        <v>7000</v>
      </c>
      <c r="B17" s="73" t="s">
        <v>36</v>
      </c>
      <c r="C17" s="70">
        <v>9794.58</v>
      </c>
      <c r="D17" s="70">
        <f>2297547.82-2297547.82</f>
        <v>0</v>
      </c>
      <c r="E17" s="70">
        <v>0</v>
      </c>
      <c r="F17" s="70">
        <f>9794.58-9794.58</f>
        <v>0</v>
      </c>
      <c r="G17" s="70">
        <f>2297547.82-2297547.82</f>
        <v>0</v>
      </c>
      <c r="H17" s="70">
        <f>C17+D17-E17+F17-G17</f>
        <v>9794.58</v>
      </c>
      <c r="I17" s="72">
        <f>H17/$H$21</f>
        <v>4.2630581678165021E-3</v>
      </c>
    </row>
    <row r="18" spans="1:9" s="68" customFormat="1" ht="15.75" x14ac:dyDescent="0.2">
      <c r="A18" s="43">
        <v>8000</v>
      </c>
      <c r="B18" s="69" t="s">
        <v>110</v>
      </c>
      <c r="C18" s="70">
        <v>0</v>
      </c>
      <c r="D18" s="70"/>
      <c r="E18" s="70"/>
      <c r="F18" s="70"/>
      <c r="G18" s="70"/>
      <c r="H18" s="70">
        <f>C18+D18-E18+F18-G18</f>
        <v>0</v>
      </c>
      <c r="I18" s="72">
        <f>H18/$H$21</f>
        <v>0</v>
      </c>
    </row>
    <row r="19" spans="1:9" s="68" customFormat="1" ht="15.75" x14ac:dyDescent="0.2">
      <c r="A19" s="43">
        <v>9000</v>
      </c>
      <c r="B19" s="79" t="s">
        <v>35</v>
      </c>
      <c r="C19" s="63">
        <v>0</v>
      </c>
      <c r="D19" s="70"/>
      <c r="E19" s="70"/>
      <c r="F19" s="70"/>
      <c r="G19" s="70"/>
      <c r="H19" s="70">
        <f>C19+D19-E19+F19-G19</f>
        <v>0</v>
      </c>
      <c r="I19" s="72">
        <f>H19/$H$21</f>
        <v>0</v>
      </c>
    </row>
    <row r="20" spans="1:9" s="68" customFormat="1" ht="15.75" x14ac:dyDescent="0.2">
      <c r="A20" s="475" t="s">
        <v>8</v>
      </c>
      <c r="B20" s="476"/>
      <c r="C20" s="77">
        <f>SUM(C17:C19)</f>
        <v>9794.58</v>
      </c>
      <c r="D20" s="77">
        <f t="shared" ref="D20:I20" si="2">SUM(D17:D19)</f>
        <v>0</v>
      </c>
      <c r="E20" s="77">
        <f t="shared" si="2"/>
        <v>0</v>
      </c>
      <c r="F20" s="77">
        <f t="shared" si="2"/>
        <v>0</v>
      </c>
      <c r="G20" s="77">
        <f t="shared" si="2"/>
        <v>0</v>
      </c>
      <c r="H20" s="77">
        <f t="shared" si="2"/>
        <v>9794.58</v>
      </c>
      <c r="I20" s="155">
        <f t="shared" si="2"/>
        <v>4.2630581678165021E-3</v>
      </c>
    </row>
    <row r="21" spans="1:9" ht="18" x14ac:dyDescent="0.2">
      <c r="A21" s="87" t="s">
        <v>34</v>
      </c>
      <c r="B21" s="88"/>
      <c r="C21" s="77">
        <f>C13+C16+C20</f>
        <v>2297547.8200000003</v>
      </c>
      <c r="D21" s="77">
        <f t="shared" ref="D21:I21" si="3">D20+D16+D13</f>
        <v>0</v>
      </c>
      <c r="E21" s="77">
        <f t="shared" si="3"/>
        <v>0</v>
      </c>
      <c r="F21" s="77">
        <f t="shared" si="3"/>
        <v>0</v>
      </c>
      <c r="G21" s="77">
        <f t="shared" si="3"/>
        <v>0</v>
      </c>
      <c r="H21" s="77">
        <f t="shared" si="3"/>
        <v>2297547.8200000003</v>
      </c>
      <c r="I21" s="86">
        <f t="shared" si="3"/>
        <v>0.99999999999999989</v>
      </c>
    </row>
    <row r="22" spans="1:9" x14ac:dyDescent="0.2">
      <c r="A22" s="44"/>
      <c r="B22" s="44"/>
      <c r="C22" s="44"/>
      <c r="D22" s="44"/>
      <c r="E22" s="44"/>
      <c r="F22" s="44"/>
      <c r="G22" s="44"/>
    </row>
    <row r="23" spans="1:9" x14ac:dyDescent="0.2">
      <c r="A23" s="44"/>
      <c r="B23" s="44"/>
      <c r="C23" s="44"/>
      <c r="D23" s="44"/>
      <c r="E23" s="44"/>
      <c r="F23" s="44"/>
      <c r="G23" s="44"/>
      <c r="H23" s="102"/>
    </row>
    <row r="24" spans="1:9" ht="15.75" x14ac:dyDescent="0.25">
      <c r="A24" s="10"/>
      <c r="B24" s="44"/>
      <c r="C24" s="44"/>
      <c r="D24" s="44"/>
      <c r="E24" s="44"/>
      <c r="F24" s="172"/>
      <c r="G24" s="44"/>
    </row>
    <row r="25" spans="1:9" x14ac:dyDescent="0.2">
      <c r="A25" s="44"/>
      <c r="B25" s="44"/>
      <c r="C25" s="44"/>
      <c r="D25" s="44"/>
      <c r="E25" s="44"/>
      <c r="F25" s="44"/>
      <c r="G25" s="44"/>
    </row>
    <row r="26" spans="1:9" x14ac:dyDescent="0.2">
      <c r="A26" s="44"/>
      <c r="B26" s="44"/>
      <c r="C26" s="44"/>
      <c r="D26" s="44"/>
      <c r="E26" s="44"/>
      <c r="F26" s="44"/>
      <c r="G26" s="44"/>
    </row>
  </sheetData>
  <mergeCells count="13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2.24</oddHeader>
    <oddFooter>&amp;C&amp;F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Hoja15">
    <tabColor theme="6" tint="0.39997558519241921"/>
  </sheetPr>
  <dimension ref="A1:J26"/>
  <sheetViews>
    <sheetView view="pageBreakPreview" zoomScale="60" zoomScaleNormal="100" workbookViewId="0">
      <selection activeCell="Y12" sqref="Y12"/>
    </sheetView>
  </sheetViews>
  <sheetFormatPr baseColWidth="10" defaultColWidth="11.42578125" defaultRowHeight="12.75" x14ac:dyDescent="0.2"/>
  <cols>
    <col min="1" max="1" width="10" style="32" customWidth="1"/>
    <col min="2" max="2" width="38.7109375" style="32" customWidth="1"/>
    <col min="3" max="5" width="15.7109375" style="32" customWidth="1"/>
    <col min="6" max="7" width="14.5703125" style="32" customWidth="1"/>
    <col min="8" max="8" width="15.7109375" style="32" customWidth="1"/>
    <col min="9" max="9" width="10" style="32" customWidth="1"/>
    <col min="10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15.75" x14ac:dyDescent="0.25">
      <c r="A4" s="477" t="s">
        <v>1581</v>
      </c>
      <c r="B4" s="477"/>
      <c r="C4" s="477"/>
      <c r="D4" s="477"/>
      <c r="E4" s="477"/>
      <c r="F4" s="477"/>
      <c r="G4" s="477"/>
      <c r="H4" s="477"/>
      <c r="I4" s="477"/>
    </row>
    <row r="5" spans="1:10" ht="20.25" x14ac:dyDescent="0.3">
      <c r="A5" s="6"/>
      <c r="B5" s="7"/>
      <c r="C5" s="5"/>
      <c r="D5" s="5"/>
      <c r="E5" s="139"/>
      <c r="H5" s="36"/>
      <c r="I5" s="36"/>
    </row>
    <row r="6" spans="1:10" ht="46.5" customHeight="1" x14ac:dyDescent="0.25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35" t="s">
        <v>3</v>
      </c>
    </row>
    <row r="7" spans="1:10" ht="28.5" customHeight="1" x14ac:dyDescent="0.25">
      <c r="A7" s="460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34"/>
    </row>
    <row r="8" spans="1:10" ht="30" customHeight="1" x14ac:dyDescent="0.25">
      <c r="A8" s="461"/>
      <c r="B8" s="458"/>
      <c r="C8" s="464"/>
      <c r="D8" s="464"/>
      <c r="E8" s="464"/>
      <c r="F8" s="118" t="s">
        <v>40</v>
      </c>
      <c r="G8" s="118" t="s">
        <v>39</v>
      </c>
      <c r="H8" s="464"/>
      <c r="I8" s="17"/>
    </row>
    <row r="9" spans="1:10" s="68" customFormat="1" ht="15.75" x14ac:dyDescent="0.2">
      <c r="A9" s="60">
        <v>1000</v>
      </c>
      <c r="B9" s="61" t="s">
        <v>23</v>
      </c>
      <c r="C9" s="63">
        <v>0</v>
      </c>
      <c r="D9" s="70">
        <v>0</v>
      </c>
      <c r="E9" s="70">
        <v>0</v>
      </c>
      <c r="F9" s="70">
        <v>0</v>
      </c>
      <c r="G9" s="70">
        <v>0</v>
      </c>
      <c r="H9" s="70">
        <f>C9+D9-E9+F9-G9</f>
        <v>0</v>
      </c>
      <c r="I9" s="72">
        <f>H9/$H$21</f>
        <v>0</v>
      </c>
    </row>
    <row r="10" spans="1:10" s="68" customFormat="1" ht="15.75" x14ac:dyDescent="0.2">
      <c r="A10" s="60">
        <v>2000</v>
      </c>
      <c r="B10" s="69" t="s">
        <v>108</v>
      </c>
      <c r="C10" s="63">
        <v>0</v>
      </c>
      <c r="D10" s="70">
        <v>0</v>
      </c>
      <c r="E10" s="70">
        <v>0</v>
      </c>
      <c r="F10" s="70">
        <v>0</v>
      </c>
      <c r="G10" s="70">
        <v>0</v>
      </c>
      <c r="H10" s="70">
        <f>C10+D10-E10+F10-G10</f>
        <v>0</v>
      </c>
      <c r="I10" s="72">
        <f>H10/$H$21</f>
        <v>0</v>
      </c>
    </row>
    <row r="11" spans="1:10" s="68" customFormat="1" ht="15.75" x14ac:dyDescent="0.2">
      <c r="A11" s="60">
        <v>3000</v>
      </c>
      <c r="B11" s="61" t="s">
        <v>22</v>
      </c>
      <c r="C11" s="63">
        <v>0</v>
      </c>
      <c r="D11" s="70">
        <v>0</v>
      </c>
      <c r="E11" s="70">
        <v>0</v>
      </c>
      <c r="F11" s="70">
        <v>0</v>
      </c>
      <c r="G11" s="70">
        <v>0</v>
      </c>
      <c r="H11" s="70">
        <f>C11+D11-E11+F11-G11</f>
        <v>0</v>
      </c>
      <c r="I11" s="72">
        <f>H11/$H$21</f>
        <v>0</v>
      </c>
    </row>
    <row r="12" spans="1:10" s="68" customFormat="1" ht="27.75" customHeight="1" x14ac:dyDescent="0.2">
      <c r="A12" s="60">
        <v>4000</v>
      </c>
      <c r="B12" s="73" t="s">
        <v>109</v>
      </c>
      <c r="C12" s="63">
        <v>0</v>
      </c>
      <c r="D12" s="70">
        <v>0</v>
      </c>
      <c r="E12" s="70">
        <v>0</v>
      </c>
      <c r="F12" s="70">
        <v>0</v>
      </c>
      <c r="G12" s="70">
        <v>0</v>
      </c>
      <c r="H12" s="70">
        <f>C12+D12-E12+F12-G12</f>
        <v>0</v>
      </c>
      <c r="I12" s="72">
        <f>H12/$H$21</f>
        <v>0</v>
      </c>
      <c r="J12" s="104"/>
    </row>
    <row r="13" spans="1:10" s="68" customFormat="1" ht="15" x14ac:dyDescent="0.2">
      <c r="A13" s="75" t="s">
        <v>38</v>
      </c>
      <c r="B13" s="90"/>
      <c r="C13" s="77">
        <f t="shared" ref="C13:I13" si="0">SUM(C9:C12)</f>
        <v>0</v>
      </c>
      <c r="D13" s="77">
        <f t="shared" si="0"/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10" s="68" customFormat="1" ht="25.5" x14ac:dyDescent="0.2">
      <c r="A14" s="43">
        <v>5000</v>
      </c>
      <c r="B14" s="73" t="s">
        <v>103</v>
      </c>
      <c r="C14" s="63">
        <v>0</v>
      </c>
      <c r="D14" s="70">
        <v>0</v>
      </c>
      <c r="E14" s="70">
        <v>0</v>
      </c>
      <c r="F14" s="70">
        <v>0</v>
      </c>
      <c r="G14" s="70">
        <v>0</v>
      </c>
      <c r="H14" s="70">
        <f>C14+D14-E14+F14-G14</f>
        <v>0</v>
      </c>
      <c r="I14" s="72">
        <f>H14/$H$21</f>
        <v>0</v>
      </c>
    </row>
    <row r="15" spans="1:10" s="68" customFormat="1" ht="15.75" x14ac:dyDescent="0.2">
      <c r="A15" s="43">
        <v>6000</v>
      </c>
      <c r="B15" s="79" t="s">
        <v>37</v>
      </c>
      <c r="C15" s="63">
        <v>0</v>
      </c>
      <c r="D15" s="70">
        <v>0</v>
      </c>
      <c r="E15" s="70">
        <v>0</v>
      </c>
      <c r="F15" s="70">
        <f>2297547.82-2297547.82</f>
        <v>0</v>
      </c>
      <c r="G15" s="70">
        <f>9794.58-9794.58</f>
        <v>0</v>
      </c>
      <c r="H15" s="70">
        <f>C15+D15-E15+F15-G15</f>
        <v>0</v>
      </c>
      <c r="I15" s="72">
        <f>H15/$H$21</f>
        <v>0</v>
      </c>
    </row>
    <row r="16" spans="1:10" s="68" customFormat="1" ht="15" x14ac:dyDescent="0.2">
      <c r="A16" s="80" t="s">
        <v>93</v>
      </c>
      <c r="B16" s="90"/>
      <c r="C16" s="77">
        <f t="shared" ref="C16:I16" si="1">SUM(C14:C15)</f>
        <v>0</v>
      </c>
      <c r="D16" s="77">
        <f t="shared" si="1"/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77">
        <f t="shared" si="1"/>
        <v>0</v>
      </c>
      <c r="I16" s="78">
        <f t="shared" si="1"/>
        <v>0</v>
      </c>
    </row>
    <row r="17" spans="1:9" s="68" customFormat="1" ht="15.75" x14ac:dyDescent="0.2">
      <c r="A17" s="43">
        <v>7000</v>
      </c>
      <c r="B17" s="73" t="s">
        <v>36</v>
      </c>
      <c r="C17" s="70">
        <v>0</v>
      </c>
      <c r="D17" s="70">
        <v>195359.46</v>
      </c>
      <c r="E17" s="70">
        <v>0</v>
      </c>
      <c r="F17" s="70">
        <f>9794.58-9794.58</f>
        <v>0</v>
      </c>
      <c r="G17" s="70">
        <v>150000</v>
      </c>
      <c r="H17" s="70">
        <f>C17+D17-E17+F17-G17</f>
        <v>45359.459999999992</v>
      </c>
      <c r="I17" s="72">
        <f>H17/$H$21</f>
        <v>0.23218460984689451</v>
      </c>
    </row>
    <row r="18" spans="1:9" s="68" customFormat="1" ht="15.75" x14ac:dyDescent="0.2">
      <c r="A18" s="43">
        <v>8000</v>
      </c>
      <c r="B18" s="69" t="s">
        <v>110</v>
      </c>
      <c r="C18" s="70">
        <v>0</v>
      </c>
      <c r="D18" s="70"/>
      <c r="E18" s="70">
        <v>0</v>
      </c>
      <c r="F18" s="70">
        <v>150000</v>
      </c>
      <c r="G18" s="70"/>
      <c r="H18" s="70">
        <f>C18+D18-E18+F18-G18</f>
        <v>150000</v>
      </c>
      <c r="I18" s="72">
        <f>H18/$H$21</f>
        <v>0.76781539015310551</v>
      </c>
    </row>
    <row r="19" spans="1:9" s="68" customFormat="1" ht="15.75" x14ac:dyDescent="0.2">
      <c r="A19" s="43">
        <v>9000</v>
      </c>
      <c r="B19" s="79" t="s">
        <v>35</v>
      </c>
      <c r="C19" s="63">
        <v>0</v>
      </c>
      <c r="D19" s="70"/>
      <c r="E19" s="70"/>
      <c r="F19" s="70"/>
      <c r="G19" s="70"/>
      <c r="H19" s="70">
        <f>C19+D19-E19+F19-G19</f>
        <v>0</v>
      </c>
      <c r="I19" s="72">
        <f>H19/$H$21</f>
        <v>0</v>
      </c>
    </row>
    <row r="20" spans="1:9" s="68" customFormat="1" ht="15.75" x14ac:dyDescent="0.2">
      <c r="A20" s="475" t="s">
        <v>8</v>
      </c>
      <c r="B20" s="476"/>
      <c r="C20" s="77">
        <f>SUM(C17:C19)</f>
        <v>0</v>
      </c>
      <c r="D20" s="77">
        <f t="shared" ref="D20:I20" si="2">SUM(D17:D19)</f>
        <v>195359.46</v>
      </c>
      <c r="E20" s="77">
        <f t="shared" si="2"/>
        <v>0</v>
      </c>
      <c r="F20" s="77">
        <f t="shared" si="2"/>
        <v>150000</v>
      </c>
      <c r="G20" s="77">
        <f t="shared" si="2"/>
        <v>150000</v>
      </c>
      <c r="H20" s="77">
        <f t="shared" si="2"/>
        <v>195359.46</v>
      </c>
      <c r="I20" s="155">
        <f t="shared" si="2"/>
        <v>1</v>
      </c>
    </row>
    <row r="21" spans="1:9" ht="18" x14ac:dyDescent="0.2">
      <c r="A21" s="87" t="s">
        <v>34</v>
      </c>
      <c r="B21" s="88"/>
      <c r="C21" s="77">
        <f>C13+C16+C20</f>
        <v>0</v>
      </c>
      <c r="D21" s="77">
        <f t="shared" ref="D21:I21" si="3">D20+D16+D13</f>
        <v>195359.46</v>
      </c>
      <c r="E21" s="77">
        <f t="shared" si="3"/>
        <v>0</v>
      </c>
      <c r="F21" s="77">
        <f t="shared" si="3"/>
        <v>150000</v>
      </c>
      <c r="G21" s="77">
        <f t="shared" si="3"/>
        <v>150000</v>
      </c>
      <c r="H21" s="77">
        <f t="shared" si="3"/>
        <v>195359.46</v>
      </c>
      <c r="I21" s="78">
        <f t="shared" si="3"/>
        <v>1</v>
      </c>
    </row>
    <row r="22" spans="1:9" x14ac:dyDescent="0.2">
      <c r="A22" s="44"/>
      <c r="B22" s="44"/>
      <c r="C22" s="44"/>
      <c r="D22" s="44"/>
      <c r="E22" s="44"/>
      <c r="F22" s="44"/>
      <c r="G22" s="44"/>
    </row>
    <row r="23" spans="1:9" x14ac:dyDescent="0.2">
      <c r="A23" s="44"/>
      <c r="B23" s="44"/>
      <c r="C23" s="44"/>
      <c r="D23" s="44"/>
      <c r="E23" s="44"/>
      <c r="F23" s="44"/>
      <c r="G23" s="44"/>
      <c r="H23" s="102"/>
    </row>
    <row r="24" spans="1:9" ht="15.75" x14ac:dyDescent="0.25">
      <c r="A24" s="10"/>
      <c r="B24" s="44"/>
      <c r="C24" s="44"/>
      <c r="D24" s="44"/>
      <c r="E24" s="44"/>
      <c r="F24" s="172"/>
      <c r="G24" s="44"/>
    </row>
    <row r="25" spans="1:9" x14ac:dyDescent="0.2">
      <c r="A25" s="44"/>
      <c r="B25" s="44"/>
      <c r="C25" s="44"/>
      <c r="D25" s="44"/>
      <c r="E25" s="44"/>
      <c r="F25" s="44"/>
      <c r="G25" s="44"/>
    </row>
    <row r="26" spans="1:9" x14ac:dyDescent="0.2">
      <c r="A26" s="44"/>
      <c r="B26" s="44"/>
      <c r="C26" s="44"/>
      <c r="D26" s="44"/>
      <c r="E26" s="44"/>
      <c r="F26" s="44"/>
      <c r="G26" s="44"/>
    </row>
  </sheetData>
  <mergeCells count="13">
    <mergeCell ref="H6:H8"/>
    <mergeCell ref="D7:D8"/>
    <mergeCell ref="A4:I4"/>
    <mergeCell ref="A1:I1"/>
    <mergeCell ref="A3:I3"/>
    <mergeCell ref="E7:E8"/>
    <mergeCell ref="A2:I2"/>
    <mergeCell ref="A20:B20"/>
    <mergeCell ref="A6:A8"/>
    <mergeCell ref="B6:B8"/>
    <mergeCell ref="F7:G7"/>
    <mergeCell ref="C6:C8"/>
    <mergeCell ref="D6:G6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2.25</oddHeader>
    <oddFooter>&amp;C&amp;F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theme="6" tint="0.39997558519241921"/>
  </sheetPr>
  <dimension ref="A1:J26"/>
  <sheetViews>
    <sheetView view="pageBreakPreview" zoomScale="60" zoomScaleNormal="90" workbookViewId="0">
      <selection activeCell="A9" sqref="A9:I21"/>
    </sheetView>
  </sheetViews>
  <sheetFormatPr baseColWidth="10" defaultColWidth="11.42578125" defaultRowHeight="12.75" x14ac:dyDescent="0.2"/>
  <cols>
    <col min="1" max="1" width="10" style="32" customWidth="1"/>
    <col min="2" max="2" width="38.7109375" style="32" customWidth="1"/>
    <col min="3" max="5" width="15.7109375" style="32" customWidth="1"/>
    <col min="6" max="7" width="14.5703125" style="32" customWidth="1"/>
    <col min="8" max="8" width="15.7109375" style="32" customWidth="1"/>
    <col min="9" max="9" width="10" style="32" customWidth="1"/>
    <col min="10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15.75" x14ac:dyDescent="0.25">
      <c r="A4" s="477" t="s">
        <v>1582</v>
      </c>
      <c r="B4" s="477"/>
      <c r="C4" s="477"/>
      <c r="D4" s="477"/>
      <c r="E4" s="477"/>
      <c r="F4" s="477"/>
      <c r="G4" s="477"/>
      <c r="H4" s="477"/>
      <c r="I4" s="477"/>
    </row>
    <row r="5" spans="1:10" ht="20.25" x14ac:dyDescent="0.3">
      <c r="A5" s="6"/>
      <c r="B5" s="7"/>
      <c r="C5" s="5"/>
      <c r="D5" s="5"/>
      <c r="E5" s="139"/>
      <c r="H5" s="36"/>
      <c r="I5" s="36"/>
    </row>
    <row r="6" spans="1:10" ht="46.5" customHeight="1" x14ac:dyDescent="0.25">
      <c r="A6" s="478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35" t="s">
        <v>3</v>
      </c>
    </row>
    <row r="7" spans="1:10" ht="28.5" customHeight="1" x14ac:dyDescent="0.25">
      <c r="A7" s="479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34"/>
    </row>
    <row r="8" spans="1:10" ht="30" customHeight="1" x14ac:dyDescent="0.25">
      <c r="A8" s="480"/>
      <c r="B8" s="458"/>
      <c r="C8" s="464"/>
      <c r="D8" s="464"/>
      <c r="E8" s="464"/>
      <c r="F8" s="219" t="s">
        <v>40</v>
      </c>
      <c r="G8" s="219" t="s">
        <v>39</v>
      </c>
      <c r="H8" s="464"/>
      <c r="I8" s="17"/>
    </row>
    <row r="9" spans="1:10" s="68" customFormat="1" ht="15.75" x14ac:dyDescent="0.2">
      <c r="A9" s="60">
        <v>1000</v>
      </c>
      <c r="B9" s="61" t="s">
        <v>23</v>
      </c>
      <c r="C9" s="63">
        <v>0</v>
      </c>
      <c r="D9" s="70">
        <v>0</v>
      </c>
      <c r="E9" s="70">
        <v>0</v>
      </c>
      <c r="F9" s="70">
        <v>0</v>
      </c>
      <c r="G9" s="70">
        <v>0</v>
      </c>
      <c r="H9" s="70">
        <f>C9+D9-E9+F9-G9</f>
        <v>0</v>
      </c>
      <c r="I9" s="72">
        <f>H9/$H$21</f>
        <v>0</v>
      </c>
    </row>
    <row r="10" spans="1:10" s="68" customFormat="1" ht="15.75" x14ac:dyDescent="0.2">
      <c r="A10" s="60">
        <v>2000</v>
      </c>
      <c r="B10" s="69" t="s">
        <v>108</v>
      </c>
      <c r="C10" s="63">
        <v>0</v>
      </c>
      <c r="D10" s="70">
        <v>0</v>
      </c>
      <c r="E10" s="70">
        <v>0</v>
      </c>
      <c r="F10" s="70">
        <v>0</v>
      </c>
      <c r="G10" s="70">
        <v>0</v>
      </c>
      <c r="H10" s="70">
        <f>C10+D10-E10+F10-G10</f>
        <v>0</v>
      </c>
      <c r="I10" s="72">
        <f>H10/$H$21</f>
        <v>0</v>
      </c>
    </row>
    <row r="11" spans="1:10" s="68" customFormat="1" ht="15.75" x14ac:dyDescent="0.2">
      <c r="A11" s="60">
        <v>3000</v>
      </c>
      <c r="B11" s="61" t="s">
        <v>22</v>
      </c>
      <c r="C11" s="63">
        <v>0</v>
      </c>
      <c r="D11" s="70">
        <v>0</v>
      </c>
      <c r="E11" s="70">
        <v>0</v>
      </c>
      <c r="F11" s="70">
        <v>0</v>
      </c>
      <c r="G11" s="70">
        <v>0</v>
      </c>
      <c r="H11" s="70">
        <f>C11+D11-E11+F11-G11</f>
        <v>0</v>
      </c>
      <c r="I11" s="72">
        <f>H11/$H$21</f>
        <v>0</v>
      </c>
    </row>
    <row r="12" spans="1:10" s="68" customFormat="1" ht="27.75" customHeight="1" x14ac:dyDescent="0.2">
      <c r="A12" s="60">
        <v>4000</v>
      </c>
      <c r="B12" s="73" t="s">
        <v>109</v>
      </c>
      <c r="C12" s="63">
        <v>0</v>
      </c>
      <c r="D12" s="70">
        <v>0</v>
      </c>
      <c r="E12" s="70">
        <v>0</v>
      </c>
      <c r="F12" s="70">
        <v>0</v>
      </c>
      <c r="G12" s="70">
        <v>0</v>
      </c>
      <c r="H12" s="70">
        <f>C12+D12-E12+F12-G12</f>
        <v>0</v>
      </c>
      <c r="I12" s="72">
        <f>H12/$H$21</f>
        <v>0</v>
      </c>
      <c r="J12" s="104"/>
    </row>
    <row r="13" spans="1:10" s="68" customFormat="1" ht="15" x14ac:dyDescent="0.2">
      <c r="A13" s="75" t="s">
        <v>38</v>
      </c>
      <c r="B13" s="90"/>
      <c r="C13" s="77">
        <f t="shared" ref="C13:I13" si="0">SUM(C9:C12)</f>
        <v>0</v>
      </c>
      <c r="D13" s="77">
        <f t="shared" si="0"/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</row>
    <row r="14" spans="1:10" s="68" customFormat="1" ht="25.5" x14ac:dyDescent="0.2">
      <c r="A14" s="43">
        <v>5000</v>
      </c>
      <c r="B14" s="73" t="s">
        <v>103</v>
      </c>
      <c r="C14" s="63">
        <v>0</v>
      </c>
      <c r="D14" s="70">
        <v>0</v>
      </c>
      <c r="E14" s="70">
        <v>0</v>
      </c>
      <c r="F14" s="70">
        <v>0</v>
      </c>
      <c r="G14" s="70">
        <v>0</v>
      </c>
      <c r="H14" s="70">
        <f>C14+D14-E14+F14-G14</f>
        <v>0</v>
      </c>
      <c r="I14" s="72">
        <f>H14/$H$21</f>
        <v>0</v>
      </c>
    </row>
    <row r="15" spans="1:10" s="68" customFormat="1" ht="15.75" x14ac:dyDescent="0.2">
      <c r="A15" s="43">
        <v>6000</v>
      </c>
      <c r="B15" s="79" t="s">
        <v>37</v>
      </c>
      <c r="C15" s="63">
        <v>0</v>
      </c>
      <c r="D15" s="70">
        <v>0</v>
      </c>
      <c r="E15" s="70">
        <v>0</v>
      </c>
      <c r="F15" s="70">
        <f>2297547.82-2297547.82</f>
        <v>0</v>
      </c>
      <c r="G15" s="70">
        <f>9794.58-9794.58</f>
        <v>0</v>
      </c>
      <c r="H15" s="70">
        <f>C15+D15-E15+F15-G15</f>
        <v>0</v>
      </c>
      <c r="I15" s="72">
        <f>H15/$H$21</f>
        <v>0</v>
      </c>
    </row>
    <row r="16" spans="1:10" s="68" customFormat="1" ht="15" x14ac:dyDescent="0.2">
      <c r="A16" s="80" t="s">
        <v>93</v>
      </c>
      <c r="B16" s="90"/>
      <c r="C16" s="77">
        <f t="shared" ref="C16:I16" si="1">SUM(C14:C15)</f>
        <v>0</v>
      </c>
      <c r="D16" s="77">
        <f t="shared" si="1"/>
        <v>0</v>
      </c>
      <c r="E16" s="77">
        <f t="shared" si="1"/>
        <v>0</v>
      </c>
      <c r="F16" s="77">
        <f t="shared" si="1"/>
        <v>0</v>
      </c>
      <c r="G16" s="77">
        <f t="shared" si="1"/>
        <v>0</v>
      </c>
      <c r="H16" s="77">
        <f t="shared" si="1"/>
        <v>0</v>
      </c>
      <c r="I16" s="78">
        <f t="shared" si="1"/>
        <v>0</v>
      </c>
    </row>
    <row r="17" spans="1:9" s="68" customFormat="1" ht="15.75" x14ac:dyDescent="0.2">
      <c r="A17" s="43">
        <v>7000</v>
      </c>
      <c r="B17" s="73" t="s">
        <v>36</v>
      </c>
      <c r="C17" s="70">
        <v>0</v>
      </c>
      <c r="D17" s="70">
        <v>1510048.83</v>
      </c>
      <c r="E17" s="70">
        <v>0</v>
      </c>
      <c r="F17" s="70">
        <f>9794.58-9794.58</f>
        <v>0</v>
      </c>
      <c r="G17" s="70">
        <v>0</v>
      </c>
      <c r="H17" s="70">
        <f>C17+D17-E17+F17-G17</f>
        <v>1510048.83</v>
      </c>
      <c r="I17" s="72">
        <f>H17/$H$21</f>
        <v>1</v>
      </c>
    </row>
    <row r="18" spans="1:9" s="68" customFormat="1" ht="15.75" x14ac:dyDescent="0.2">
      <c r="A18" s="43">
        <v>8000</v>
      </c>
      <c r="B18" s="69" t="s">
        <v>110</v>
      </c>
      <c r="C18" s="70">
        <v>0</v>
      </c>
      <c r="D18" s="70"/>
      <c r="E18" s="70">
        <v>0</v>
      </c>
      <c r="F18" s="70">
        <v>0</v>
      </c>
      <c r="G18" s="70"/>
      <c r="H18" s="70">
        <f>C18+D18-E18+F18-G18</f>
        <v>0</v>
      </c>
      <c r="I18" s="72">
        <f>H18/$H$21</f>
        <v>0</v>
      </c>
    </row>
    <row r="19" spans="1:9" s="68" customFormat="1" ht="15.75" x14ac:dyDescent="0.2">
      <c r="A19" s="43">
        <v>9000</v>
      </c>
      <c r="B19" s="79" t="s">
        <v>35</v>
      </c>
      <c r="C19" s="63">
        <v>0</v>
      </c>
      <c r="D19" s="70"/>
      <c r="E19" s="70"/>
      <c r="F19" s="70"/>
      <c r="G19" s="70"/>
      <c r="H19" s="70">
        <f>C19+D19-E19+F19-G19</f>
        <v>0</v>
      </c>
      <c r="I19" s="72">
        <f>H19/$H$21</f>
        <v>0</v>
      </c>
    </row>
    <row r="20" spans="1:9" s="68" customFormat="1" ht="15.75" x14ac:dyDescent="0.2">
      <c r="A20" s="475" t="s">
        <v>8</v>
      </c>
      <c r="B20" s="476"/>
      <c r="C20" s="77">
        <f>SUM(C17:C19)</f>
        <v>0</v>
      </c>
      <c r="D20" s="77">
        <f t="shared" ref="D20:I20" si="2">SUM(D17:D19)</f>
        <v>1510048.83</v>
      </c>
      <c r="E20" s="77">
        <f t="shared" si="2"/>
        <v>0</v>
      </c>
      <c r="F20" s="77">
        <f t="shared" si="2"/>
        <v>0</v>
      </c>
      <c r="G20" s="77">
        <f t="shared" si="2"/>
        <v>0</v>
      </c>
      <c r="H20" s="77">
        <f t="shared" si="2"/>
        <v>1510048.83</v>
      </c>
      <c r="I20" s="155">
        <f t="shared" si="2"/>
        <v>1</v>
      </c>
    </row>
    <row r="21" spans="1:9" ht="18" x14ac:dyDescent="0.2">
      <c r="A21" s="87" t="s">
        <v>34</v>
      </c>
      <c r="B21" s="88"/>
      <c r="C21" s="77">
        <f>C13+C16+C20</f>
        <v>0</v>
      </c>
      <c r="D21" s="77">
        <f t="shared" ref="D21:I21" si="3">D20+D16+D13</f>
        <v>1510048.83</v>
      </c>
      <c r="E21" s="77">
        <f t="shared" si="3"/>
        <v>0</v>
      </c>
      <c r="F21" s="77">
        <f t="shared" si="3"/>
        <v>0</v>
      </c>
      <c r="G21" s="77">
        <f t="shared" si="3"/>
        <v>0</v>
      </c>
      <c r="H21" s="77">
        <f t="shared" si="3"/>
        <v>1510048.83</v>
      </c>
      <c r="I21" s="78">
        <f t="shared" si="3"/>
        <v>1</v>
      </c>
    </row>
    <row r="22" spans="1:9" x14ac:dyDescent="0.2">
      <c r="A22" s="44"/>
      <c r="B22" s="44"/>
      <c r="C22" s="44"/>
      <c r="D22" s="44"/>
      <c r="E22" s="44"/>
      <c r="F22" s="44"/>
      <c r="G22" s="44"/>
    </row>
    <row r="23" spans="1:9" x14ac:dyDescent="0.2">
      <c r="A23" s="44"/>
      <c r="B23" s="44"/>
      <c r="C23" s="44"/>
      <c r="D23" s="44"/>
      <c r="E23" s="44"/>
      <c r="F23" s="44"/>
      <c r="G23" s="44"/>
      <c r="H23" s="102"/>
    </row>
    <row r="24" spans="1:9" ht="15.75" x14ac:dyDescent="0.25">
      <c r="A24" s="10"/>
      <c r="B24" s="44"/>
      <c r="C24" s="44"/>
      <c r="D24" s="44"/>
      <c r="E24" s="44"/>
      <c r="F24" s="172"/>
      <c r="G24" s="44"/>
    </row>
    <row r="25" spans="1:9" x14ac:dyDescent="0.2">
      <c r="A25" s="44"/>
      <c r="B25" s="44"/>
      <c r="C25" s="44"/>
      <c r="D25" s="44"/>
      <c r="E25" s="44"/>
      <c r="F25" s="44"/>
      <c r="G25" s="44"/>
    </row>
    <row r="26" spans="1:9" x14ac:dyDescent="0.2">
      <c r="A26" s="44"/>
      <c r="B26" s="44"/>
      <c r="C26" s="44"/>
      <c r="D26" s="44"/>
      <c r="E26" s="44"/>
      <c r="F26" s="44"/>
      <c r="G26" s="44"/>
    </row>
  </sheetData>
  <mergeCells count="13">
    <mergeCell ref="E7:E8"/>
    <mergeCell ref="F7:G7"/>
    <mergeCell ref="A20:B20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 2.26</oddHeader>
    <oddFooter>&amp;C&amp;F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theme="6" tint="0.39997558519241921"/>
  </sheetPr>
  <dimension ref="A1:AI21"/>
  <sheetViews>
    <sheetView tabSelected="1" view="pageBreakPreview" topLeftCell="C4" zoomScaleNormal="100" zoomScaleSheetLayoutView="100" workbookViewId="0">
      <selection activeCell="C26" sqref="C26"/>
    </sheetView>
  </sheetViews>
  <sheetFormatPr baseColWidth="10" defaultColWidth="11.42578125" defaultRowHeight="12.75" x14ac:dyDescent="0.2"/>
  <cols>
    <col min="1" max="1" width="10" style="32" customWidth="1"/>
    <col min="2" max="2" width="38.7109375" style="32" customWidth="1"/>
    <col min="3" max="5" width="15.7109375" style="32" customWidth="1"/>
    <col min="6" max="7" width="14.5703125" style="32" customWidth="1"/>
    <col min="8" max="8" width="15.7109375" style="32" customWidth="1"/>
    <col min="9" max="9" width="10" style="32" customWidth="1"/>
    <col min="10" max="16384" width="11.42578125" style="32"/>
  </cols>
  <sheetData>
    <row r="1" spans="1:35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35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35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35" ht="15.75" x14ac:dyDescent="0.25">
      <c r="A4" s="477" t="s">
        <v>1589</v>
      </c>
      <c r="B4" s="477"/>
      <c r="C4" s="477"/>
      <c r="D4" s="477"/>
      <c r="E4" s="477"/>
      <c r="F4" s="477"/>
      <c r="G4" s="477"/>
      <c r="H4" s="477"/>
      <c r="I4" s="477"/>
    </row>
    <row r="5" spans="1:35" ht="20.25" x14ac:dyDescent="0.3">
      <c r="A5" s="6"/>
      <c r="B5" s="7"/>
      <c r="C5" s="5"/>
      <c r="D5" s="5"/>
      <c r="E5" s="139"/>
      <c r="H5" s="36"/>
      <c r="I5" s="36"/>
    </row>
    <row r="6" spans="1:35" ht="46.5" customHeight="1" x14ac:dyDescent="0.25">
      <c r="A6" s="478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35" t="s">
        <v>3</v>
      </c>
    </row>
    <row r="7" spans="1:35" ht="28.5" customHeight="1" x14ac:dyDescent="0.25">
      <c r="A7" s="479"/>
      <c r="B7" s="457"/>
      <c r="C7" s="464"/>
      <c r="D7" s="464" t="s">
        <v>41</v>
      </c>
      <c r="E7" s="464" t="s">
        <v>113</v>
      </c>
      <c r="F7" s="469" t="s">
        <v>104</v>
      </c>
      <c r="G7" s="469"/>
      <c r="H7" s="464"/>
      <c r="I7" s="34"/>
    </row>
    <row r="8" spans="1:35" ht="30" customHeight="1" x14ac:dyDescent="0.25">
      <c r="A8" s="480"/>
      <c r="B8" s="458"/>
      <c r="C8" s="464"/>
      <c r="D8" s="464"/>
      <c r="E8" s="464"/>
      <c r="F8" s="219" t="s">
        <v>40</v>
      </c>
      <c r="G8" s="219" t="s">
        <v>39</v>
      </c>
      <c r="H8" s="464"/>
      <c r="I8" s="17"/>
    </row>
    <row r="9" spans="1:35" customFormat="1" ht="15.75" x14ac:dyDescent="0.2">
      <c r="A9" s="60">
        <v>1000</v>
      </c>
      <c r="B9" s="61" t="s">
        <v>23</v>
      </c>
      <c r="C9" s="63">
        <v>0</v>
      </c>
      <c r="D9" s="70">
        <v>0</v>
      </c>
      <c r="E9" s="70">
        <v>0</v>
      </c>
      <c r="F9" s="70">
        <v>0</v>
      </c>
      <c r="G9" s="70">
        <v>0</v>
      </c>
      <c r="H9" s="70">
        <f>C9+D9-E9+F9-G9</f>
        <v>0</v>
      </c>
      <c r="I9" s="72">
        <f>H9/$H$21</f>
        <v>0</v>
      </c>
      <c r="AI9" s="223"/>
    </row>
    <row r="10" spans="1:35" customFormat="1" ht="15.75" x14ac:dyDescent="0.2">
      <c r="A10" s="60">
        <v>2000</v>
      </c>
      <c r="B10" s="69" t="s">
        <v>108</v>
      </c>
      <c r="C10" s="63">
        <v>0</v>
      </c>
      <c r="D10" s="70">
        <v>0</v>
      </c>
      <c r="E10" s="70">
        <v>0</v>
      </c>
      <c r="F10" s="70">
        <v>0</v>
      </c>
      <c r="G10" s="70">
        <v>0</v>
      </c>
      <c r="H10" s="70">
        <f>C10+D10-E10+F10-G10</f>
        <v>0</v>
      </c>
      <c r="I10" s="72">
        <f>H10/$H$21</f>
        <v>0</v>
      </c>
      <c r="AI10" s="223"/>
    </row>
    <row r="11" spans="1:35" customFormat="1" ht="15.75" x14ac:dyDescent="0.2">
      <c r="A11" s="60">
        <v>3000</v>
      </c>
      <c r="B11" s="61" t="s">
        <v>22</v>
      </c>
      <c r="C11" s="63">
        <v>0</v>
      </c>
      <c r="D11" s="70">
        <v>0</v>
      </c>
      <c r="E11" s="70">
        <v>0</v>
      </c>
      <c r="F11" s="70">
        <v>0</v>
      </c>
      <c r="G11" s="70">
        <v>0</v>
      </c>
      <c r="H11" s="70">
        <f>C11+D11-E11+F11-G11</f>
        <v>0</v>
      </c>
      <c r="I11" s="72">
        <f>H11/$H$21</f>
        <v>0</v>
      </c>
      <c r="AI11" s="223"/>
    </row>
    <row r="12" spans="1:35" customFormat="1" ht="25.5" x14ac:dyDescent="0.2">
      <c r="A12" s="60">
        <v>4000</v>
      </c>
      <c r="B12" s="73" t="s">
        <v>109</v>
      </c>
      <c r="C12" s="63">
        <v>0</v>
      </c>
      <c r="D12" s="70">
        <v>0</v>
      </c>
      <c r="E12" s="70">
        <v>0</v>
      </c>
      <c r="F12" s="70">
        <v>0</v>
      </c>
      <c r="G12" s="70">
        <v>0</v>
      </c>
      <c r="H12" s="70">
        <f>C12+D12-E12+F12-G12</f>
        <v>0</v>
      </c>
      <c r="I12" s="72">
        <f>H12/$H$21</f>
        <v>0</v>
      </c>
      <c r="AI12" s="223"/>
    </row>
    <row r="13" spans="1:35" customFormat="1" ht="15" x14ac:dyDescent="0.2">
      <c r="A13" s="75" t="s">
        <v>38</v>
      </c>
      <c r="B13" s="90"/>
      <c r="C13" s="77">
        <f t="shared" ref="C13:I13" si="0">SUM(C9:C12)</f>
        <v>0</v>
      </c>
      <c r="D13" s="77">
        <f t="shared" si="0"/>
        <v>0</v>
      </c>
      <c r="E13" s="77">
        <f t="shared" si="0"/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8">
        <f t="shared" si="0"/>
        <v>0</v>
      </c>
      <c r="AI13" s="223"/>
    </row>
    <row r="14" spans="1:35" customFormat="1" ht="25.5" x14ac:dyDescent="0.2">
      <c r="A14" s="43">
        <v>5000</v>
      </c>
      <c r="B14" s="73" t="s">
        <v>103</v>
      </c>
      <c r="C14" s="63">
        <v>0</v>
      </c>
      <c r="D14" s="70">
        <v>0</v>
      </c>
      <c r="E14" s="70">
        <v>0</v>
      </c>
      <c r="F14" s="70">
        <v>0</v>
      </c>
      <c r="G14" s="70">
        <v>0</v>
      </c>
      <c r="H14" s="70">
        <f>C14+D14-E14+F14-G14</f>
        <v>0</v>
      </c>
      <c r="I14" s="72">
        <f>H14/$H$21</f>
        <v>0</v>
      </c>
      <c r="AI14" s="223"/>
    </row>
    <row r="15" spans="1:35" customFormat="1" ht="15.75" x14ac:dyDescent="0.2">
      <c r="A15" s="43">
        <v>6000</v>
      </c>
      <c r="B15" s="79" t="s">
        <v>37</v>
      </c>
      <c r="C15" s="63">
        <v>0</v>
      </c>
      <c r="D15" s="70">
        <v>0</v>
      </c>
      <c r="E15" s="70">
        <v>0</v>
      </c>
      <c r="F15" s="70">
        <v>7890103</v>
      </c>
      <c r="G15" s="70">
        <f>9794.58-9794.58</f>
        <v>0</v>
      </c>
      <c r="H15" s="70">
        <f>C15+D15-E15+F15-G15</f>
        <v>7890103</v>
      </c>
      <c r="I15" s="72">
        <f>H15/$H$21</f>
        <v>1</v>
      </c>
      <c r="AI15" s="223"/>
    </row>
    <row r="16" spans="1:35" ht="15" x14ac:dyDescent="0.2">
      <c r="A16" s="80" t="s">
        <v>93</v>
      </c>
      <c r="B16" s="90"/>
      <c r="C16" s="77">
        <f t="shared" ref="C16:I16" si="1">SUM(C14:C15)</f>
        <v>0</v>
      </c>
      <c r="D16" s="77">
        <f t="shared" si="1"/>
        <v>0</v>
      </c>
      <c r="E16" s="77">
        <f t="shared" si="1"/>
        <v>0</v>
      </c>
      <c r="F16" s="77">
        <f t="shared" si="1"/>
        <v>7890103</v>
      </c>
      <c r="G16" s="77">
        <f t="shared" si="1"/>
        <v>0</v>
      </c>
      <c r="H16" s="77">
        <f t="shared" si="1"/>
        <v>7890103</v>
      </c>
      <c r="I16" s="78">
        <f t="shared" si="1"/>
        <v>1</v>
      </c>
    </row>
    <row r="17" spans="1:9" ht="15.75" x14ac:dyDescent="0.2">
      <c r="A17" s="43">
        <v>7000</v>
      </c>
      <c r="B17" s="73" t="s">
        <v>36</v>
      </c>
      <c r="C17" s="70">
        <v>0</v>
      </c>
      <c r="D17" s="70">
        <v>7890103</v>
      </c>
      <c r="E17" s="70">
        <v>0</v>
      </c>
      <c r="F17" s="70">
        <f>9794.58-9794.58</f>
        <v>0</v>
      </c>
      <c r="G17" s="70">
        <v>7890103</v>
      </c>
      <c r="H17" s="70">
        <f>C17+D17-E17+F17-G17</f>
        <v>0</v>
      </c>
      <c r="I17" s="72">
        <f>H17/$H$21</f>
        <v>0</v>
      </c>
    </row>
    <row r="18" spans="1:9" ht="15.75" x14ac:dyDescent="0.2">
      <c r="A18" s="43">
        <v>8000</v>
      </c>
      <c r="B18" s="69" t="s">
        <v>110</v>
      </c>
      <c r="C18" s="70">
        <v>0</v>
      </c>
      <c r="D18" s="70"/>
      <c r="E18" s="70">
        <v>0</v>
      </c>
      <c r="F18" s="70">
        <v>0</v>
      </c>
      <c r="G18" s="70"/>
      <c r="H18" s="70">
        <f>C18+D18-E18+F18-G18</f>
        <v>0</v>
      </c>
      <c r="I18" s="72">
        <f>H18/$H$21</f>
        <v>0</v>
      </c>
    </row>
    <row r="19" spans="1:9" ht="15.75" x14ac:dyDescent="0.2">
      <c r="A19" s="43">
        <v>9000</v>
      </c>
      <c r="B19" s="79" t="s">
        <v>35</v>
      </c>
      <c r="C19" s="63">
        <v>0</v>
      </c>
      <c r="D19" s="70"/>
      <c r="E19" s="70"/>
      <c r="F19" s="70"/>
      <c r="G19" s="70"/>
      <c r="H19" s="70">
        <f>C19+D19-E19+F19-G19</f>
        <v>0</v>
      </c>
      <c r="I19" s="72">
        <f>H19/$H$21</f>
        <v>0</v>
      </c>
    </row>
    <row r="20" spans="1:9" ht="15.75" x14ac:dyDescent="0.2">
      <c r="A20" s="475" t="s">
        <v>8</v>
      </c>
      <c r="B20" s="476"/>
      <c r="C20" s="77">
        <f>SUM(C17:C19)</f>
        <v>0</v>
      </c>
      <c r="D20" s="77">
        <f t="shared" ref="D20:I20" si="2">SUM(D17:D19)</f>
        <v>7890103</v>
      </c>
      <c r="E20" s="77">
        <f t="shared" si="2"/>
        <v>0</v>
      </c>
      <c r="F20" s="77">
        <f t="shared" si="2"/>
        <v>0</v>
      </c>
      <c r="G20" s="77">
        <f t="shared" si="2"/>
        <v>7890103</v>
      </c>
      <c r="H20" s="77">
        <f t="shared" si="2"/>
        <v>0</v>
      </c>
      <c r="I20" s="155">
        <f t="shared" si="2"/>
        <v>0</v>
      </c>
    </row>
    <row r="21" spans="1:9" ht="18" x14ac:dyDescent="0.2">
      <c r="A21" s="87" t="s">
        <v>34</v>
      </c>
      <c r="B21" s="88"/>
      <c r="C21" s="77">
        <f>C13+C16+C20</f>
        <v>0</v>
      </c>
      <c r="D21" s="77">
        <f t="shared" ref="D21:I21" si="3">D20+D16+D13</f>
        <v>7890103</v>
      </c>
      <c r="E21" s="77">
        <f t="shared" si="3"/>
        <v>0</v>
      </c>
      <c r="F21" s="77">
        <f t="shared" si="3"/>
        <v>7890103</v>
      </c>
      <c r="G21" s="77">
        <f t="shared" si="3"/>
        <v>7890103</v>
      </c>
      <c r="H21" s="77">
        <f t="shared" si="3"/>
        <v>7890103</v>
      </c>
      <c r="I21" s="78">
        <f t="shared" si="3"/>
        <v>1</v>
      </c>
    </row>
  </sheetData>
  <mergeCells count="13">
    <mergeCell ref="A20:B20"/>
    <mergeCell ref="E7:E8"/>
    <mergeCell ref="F7:G7"/>
    <mergeCell ref="A2:I2"/>
    <mergeCell ref="A1:I1"/>
    <mergeCell ref="A3:I3"/>
    <mergeCell ref="A4:I4"/>
    <mergeCell ref="A6:A8"/>
    <mergeCell ref="B6:B8"/>
    <mergeCell ref="C6:C8"/>
    <mergeCell ref="D6:G6"/>
    <mergeCell ref="H6:H8"/>
    <mergeCell ref="D7:D8"/>
  </mergeCells>
  <printOptions horizontalCentered="1" verticalCentered="1"/>
  <pageMargins left="0" right="0" top="0" bottom="0" header="0" footer="0"/>
  <pageSetup scale="85" orientation="landscape" r:id="rId1"/>
  <headerFooter alignWithMargins="0">
    <oddHeader>&amp;R&amp;"Arial,Negrita"&amp;16ANEXO  2.27</oddHeader>
    <oddFooter>&amp;C&amp;F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Hoja17">
    <tabColor theme="6" tint="0.39997558519241921"/>
  </sheetPr>
  <dimension ref="A1:J24"/>
  <sheetViews>
    <sheetView view="pageBreakPreview" zoomScale="60" zoomScaleNormal="90" workbookViewId="0">
      <selection activeCell="F28" sqref="F28"/>
    </sheetView>
  </sheetViews>
  <sheetFormatPr baseColWidth="10" defaultColWidth="11.42578125" defaultRowHeight="12.75" x14ac:dyDescent="0.2"/>
  <cols>
    <col min="1" max="1" width="14.5703125" style="32" customWidth="1"/>
    <col min="2" max="2" width="35.140625" style="32" customWidth="1"/>
    <col min="3" max="7" width="16.28515625" style="32" customWidth="1"/>
    <col min="8" max="8" width="17.28515625" style="32" customWidth="1"/>
    <col min="9" max="10" width="11.42578125" style="32"/>
    <col min="11" max="11" width="16" style="32" customWidth="1"/>
    <col min="12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20.25" x14ac:dyDescent="0.3">
      <c r="A4" s="412" t="s">
        <v>123</v>
      </c>
      <c r="B4" s="412"/>
      <c r="C4" s="412"/>
      <c r="D4" s="412"/>
      <c r="E4" s="412"/>
      <c r="F4" s="412"/>
      <c r="G4" s="412"/>
      <c r="H4" s="412"/>
      <c r="I4" s="412"/>
    </row>
    <row r="5" spans="1:10" ht="20.25" x14ac:dyDescent="0.3">
      <c r="A5" s="58"/>
      <c r="B5" s="58"/>
      <c r="C5" s="58"/>
      <c r="D5" s="58"/>
      <c r="E5" s="58"/>
      <c r="F5" s="58"/>
      <c r="G5" s="58"/>
      <c r="H5" s="58"/>
      <c r="I5" s="58"/>
    </row>
    <row r="6" spans="1:10" ht="30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10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10" x14ac:dyDescent="0.2">
      <c r="A8" s="461"/>
      <c r="B8" s="458"/>
      <c r="C8" s="464"/>
      <c r="D8" s="469"/>
      <c r="E8" s="469"/>
      <c r="F8" s="118" t="s">
        <v>40</v>
      </c>
      <c r="G8" s="118" t="s">
        <v>39</v>
      </c>
      <c r="H8" s="464"/>
      <c r="I8" s="458"/>
    </row>
    <row r="9" spans="1:10" s="68" customFormat="1" ht="15.75" x14ac:dyDescent="0.2">
      <c r="A9" s="60">
        <v>1000</v>
      </c>
      <c r="B9" s="61" t="s">
        <v>23</v>
      </c>
      <c r="C9" s="62">
        <v>4261114.5999999996</v>
      </c>
      <c r="D9" s="64">
        <v>0</v>
      </c>
      <c r="E9" s="62">
        <v>0</v>
      </c>
      <c r="F9" s="65">
        <v>0</v>
      </c>
      <c r="G9" s="65">
        <v>0</v>
      </c>
      <c r="H9" s="66">
        <f>C9+D9-E9+F9-G9</f>
        <v>4261114.5999999996</v>
      </c>
      <c r="I9" s="67">
        <f>+H9/H22</f>
        <v>0.44333626514544489</v>
      </c>
      <c r="J9" s="104"/>
    </row>
    <row r="10" spans="1:10" s="68" customFormat="1" ht="15.75" x14ac:dyDescent="0.2">
      <c r="A10" s="60">
        <v>2000</v>
      </c>
      <c r="B10" s="69" t="s">
        <v>108</v>
      </c>
      <c r="C10" s="70">
        <v>1009946.81</v>
      </c>
      <c r="D10" s="71">
        <v>0</v>
      </c>
      <c r="E10" s="70">
        <v>0</v>
      </c>
      <c r="F10" s="70">
        <v>911311.66</v>
      </c>
      <c r="G10" s="70">
        <v>36893.660000000003</v>
      </c>
      <c r="H10" s="126">
        <f t="shared" ref="H10:H15" si="0">C10+D10-E10+F10-G10</f>
        <v>1884364.8100000003</v>
      </c>
      <c r="I10" s="72">
        <f>+H10/H22</f>
        <v>0.19605369380042165</v>
      </c>
      <c r="J10" s="104"/>
    </row>
    <row r="11" spans="1:10" s="68" customFormat="1" ht="15.75" x14ac:dyDescent="0.2">
      <c r="A11" s="60">
        <v>3000</v>
      </c>
      <c r="B11" s="61" t="s">
        <v>22</v>
      </c>
      <c r="C11" s="70">
        <v>3283019.83</v>
      </c>
      <c r="D11" s="71">
        <v>0</v>
      </c>
      <c r="E11" s="70">
        <v>0</v>
      </c>
      <c r="F11" s="70">
        <v>208212.17</v>
      </c>
      <c r="G11" s="70">
        <v>25418</v>
      </c>
      <c r="H11" s="126">
        <f t="shared" si="0"/>
        <v>3465814</v>
      </c>
      <c r="I11" s="72">
        <f>+H11/H22</f>
        <v>0.36059134256769232</v>
      </c>
      <c r="J11" s="104"/>
    </row>
    <row r="12" spans="1:10" s="68" customFormat="1" ht="25.5" x14ac:dyDescent="0.2">
      <c r="A12" s="60">
        <v>4000</v>
      </c>
      <c r="B12" s="73" t="s">
        <v>109</v>
      </c>
      <c r="C12" s="74">
        <v>0</v>
      </c>
      <c r="D12" s="66">
        <v>0</v>
      </c>
      <c r="E12" s="74">
        <v>0</v>
      </c>
      <c r="F12" s="70">
        <v>0</v>
      </c>
      <c r="G12" s="70">
        <v>0</v>
      </c>
      <c r="H12" s="126">
        <f t="shared" si="0"/>
        <v>0</v>
      </c>
      <c r="I12" s="72">
        <f>+H12/H22</f>
        <v>0</v>
      </c>
    </row>
    <row r="13" spans="1:10" s="68" customFormat="1" ht="15" x14ac:dyDescent="0.2">
      <c r="A13" s="75" t="s">
        <v>38</v>
      </c>
      <c r="B13" s="76"/>
      <c r="C13" s="77">
        <f>SUM(C9:C12)</f>
        <v>8554081.2400000002</v>
      </c>
      <c r="D13" s="77">
        <f t="shared" ref="D13:G13" si="1">SUM(D9:D12)</f>
        <v>0</v>
      </c>
      <c r="E13" s="77">
        <f t="shared" si="1"/>
        <v>0</v>
      </c>
      <c r="F13" s="77">
        <f t="shared" si="1"/>
        <v>1119523.83</v>
      </c>
      <c r="G13" s="77">
        <f t="shared" si="1"/>
        <v>62311.66</v>
      </c>
      <c r="H13" s="77">
        <f t="shared" ref="H13" si="2">SUM(H9:H12)</f>
        <v>9611293.4100000001</v>
      </c>
      <c r="I13" s="78">
        <f>SUM(I9:I11)</f>
        <v>0.9999813015135588</v>
      </c>
    </row>
    <row r="14" spans="1:10" s="68" customFormat="1" ht="25.5" x14ac:dyDescent="0.2">
      <c r="A14" s="43">
        <v>5000</v>
      </c>
      <c r="B14" s="73" t="s">
        <v>103</v>
      </c>
      <c r="C14" s="70">
        <v>0</v>
      </c>
      <c r="D14" s="70">
        <v>0</v>
      </c>
      <c r="E14" s="70">
        <v>0</v>
      </c>
      <c r="F14" s="70">
        <v>0</v>
      </c>
      <c r="G14" s="70">
        <v>0</v>
      </c>
      <c r="H14" s="126">
        <f t="shared" si="0"/>
        <v>0</v>
      </c>
      <c r="I14" s="72">
        <f>+H14/H22</f>
        <v>0</v>
      </c>
    </row>
    <row r="15" spans="1:10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 t="shared" si="0"/>
        <v>0</v>
      </c>
      <c r="I15" s="72">
        <f>+H15/H22</f>
        <v>0</v>
      </c>
    </row>
    <row r="16" spans="1:10" s="68" customFormat="1" ht="15" x14ac:dyDescent="0.2">
      <c r="A16" s="80" t="s">
        <v>93</v>
      </c>
      <c r="B16" s="76"/>
      <c r="C16" s="77">
        <f>SUM(C14:C15)</f>
        <v>0</v>
      </c>
      <c r="D16" s="77">
        <f t="shared" ref="D16:I16" si="3">SUM(D14:D15)</f>
        <v>0</v>
      </c>
      <c r="E16" s="77">
        <f t="shared" si="3"/>
        <v>0</v>
      </c>
      <c r="F16" s="77">
        <f t="shared" si="3"/>
        <v>0</v>
      </c>
      <c r="G16" s="77">
        <f t="shared" si="3"/>
        <v>0</v>
      </c>
      <c r="H16" s="81">
        <f t="shared" si="3"/>
        <v>0</v>
      </c>
      <c r="I16" s="78">
        <f t="shared" si="3"/>
        <v>0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124"/>
      <c r="I17" s="72"/>
    </row>
    <row r="18" spans="1:9" s="68" customFormat="1" ht="15.75" x14ac:dyDescent="0.2">
      <c r="A18" s="59">
        <v>7000</v>
      </c>
      <c r="B18" s="84" t="s">
        <v>36</v>
      </c>
      <c r="C18" s="62">
        <v>21.37</v>
      </c>
      <c r="D18" s="396">
        <v>158.35</v>
      </c>
      <c r="E18" s="62">
        <v>0</v>
      </c>
      <c r="F18" s="62">
        <v>0</v>
      </c>
      <c r="G18" s="62">
        <v>0</v>
      </c>
      <c r="H18" s="126">
        <f>C18+D18-E18+F18-G18</f>
        <v>179.72</v>
      </c>
      <c r="I18" s="67">
        <f>+H18/H22</f>
        <v>1.8698486441068581E-5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4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>SUM(C18:C20)</f>
        <v>21.37</v>
      </c>
      <c r="D21" s="77">
        <f t="shared" ref="D21:G21" si="4">SUM(D18:D20)</f>
        <v>158.35</v>
      </c>
      <c r="E21" s="77">
        <f t="shared" si="4"/>
        <v>0</v>
      </c>
      <c r="F21" s="77">
        <f t="shared" si="4"/>
        <v>0</v>
      </c>
      <c r="G21" s="77">
        <f t="shared" si="4"/>
        <v>0</v>
      </c>
      <c r="H21" s="81">
        <f t="shared" ref="H21" si="5">SUM(H18:H20)</f>
        <v>179.72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77">
        <f>SUM(C21+C16+C13)</f>
        <v>8554102.6099999994</v>
      </c>
      <c r="D22" s="77">
        <f t="shared" ref="D22:H22" si="6">SUM(D21+D16+D13)</f>
        <v>158.35</v>
      </c>
      <c r="E22" s="77">
        <f t="shared" si="6"/>
        <v>0</v>
      </c>
      <c r="F22" s="77">
        <f t="shared" si="6"/>
        <v>1119523.83</v>
      </c>
      <c r="G22" s="77">
        <f t="shared" si="6"/>
        <v>62311.66</v>
      </c>
      <c r="H22" s="77">
        <f t="shared" si="6"/>
        <v>9611473.1300000008</v>
      </c>
      <c r="I22" s="86">
        <f>I13+I16+I18+I19</f>
        <v>0.99999999999999989</v>
      </c>
    </row>
    <row r="24" spans="1:9" ht="15.75" x14ac:dyDescent="0.25">
      <c r="A24" s="10"/>
      <c r="D24" s="37"/>
      <c r="F24" s="173"/>
    </row>
  </sheetData>
  <mergeCells count="14">
    <mergeCell ref="A22:B22"/>
    <mergeCell ref="A1:I1"/>
    <mergeCell ref="A3:I3"/>
    <mergeCell ref="A4:I4"/>
    <mergeCell ref="E7:E8"/>
    <mergeCell ref="C6:C8"/>
    <mergeCell ref="D6:G6"/>
    <mergeCell ref="H6:H8"/>
    <mergeCell ref="D7:D8"/>
    <mergeCell ref="F7:G7"/>
    <mergeCell ref="A6:A8"/>
    <mergeCell ref="B6:B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>&amp;R&amp;"Arial,Negrita"&amp;16ANEXO 2.28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U27"/>
  <sheetViews>
    <sheetView view="pageBreakPreview" topLeftCell="G1" zoomScale="60" zoomScaleNormal="100" workbookViewId="0">
      <selection activeCell="U11" sqref="U11:U26"/>
    </sheetView>
  </sheetViews>
  <sheetFormatPr baseColWidth="10" defaultRowHeight="15" x14ac:dyDescent="0.25"/>
  <cols>
    <col min="1" max="1" width="35.7109375" style="212" customWidth="1"/>
    <col min="2" max="21" width="14.7109375" style="212" customWidth="1"/>
    <col min="22" max="46" width="11.42578125" style="212"/>
    <col min="47" max="47" width="11.42578125" style="213"/>
    <col min="48" max="16384" width="11.42578125" style="212"/>
  </cols>
  <sheetData>
    <row r="2" spans="1:47" s="230" customFormat="1" ht="18.75" x14ac:dyDescent="0.3">
      <c r="A2" s="228" t="s">
        <v>1554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AU2" s="231"/>
    </row>
    <row r="3" spans="1:47" customFormat="1" ht="12.75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customFormat="1" ht="12.75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customFormat="1" ht="12.75" x14ac:dyDescent="0.2">
      <c r="A5" s="222" t="s">
        <v>1542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customFormat="1" ht="12.75" x14ac:dyDescent="0.2">
      <c r="AU6" s="223"/>
    </row>
    <row r="7" spans="1:47" customFormat="1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customFormat="1" x14ac:dyDescent="0.2">
      <c r="A8" s="445"/>
      <c r="B8" s="445" t="s">
        <v>13</v>
      </c>
      <c r="C8" s="445" t="s">
        <v>7</v>
      </c>
      <c r="D8" s="445"/>
      <c r="E8" s="445"/>
      <c r="F8" s="445" t="s">
        <v>92</v>
      </c>
      <c r="G8" s="445" t="s">
        <v>13</v>
      </c>
      <c r="H8" s="445" t="s">
        <v>7</v>
      </c>
      <c r="I8" s="445"/>
      <c r="J8" s="445"/>
      <c r="K8" s="445" t="s">
        <v>92</v>
      </c>
      <c r="L8" s="445" t="s">
        <v>13</v>
      </c>
      <c r="M8" s="445" t="s">
        <v>7</v>
      </c>
      <c r="N8" s="445"/>
      <c r="O8" s="445"/>
      <c r="P8" s="445" t="s">
        <v>92</v>
      </c>
      <c r="Q8" s="445" t="s">
        <v>13</v>
      </c>
      <c r="R8" s="445" t="s">
        <v>7</v>
      </c>
      <c r="S8" s="445"/>
      <c r="T8" s="445"/>
      <c r="U8" s="445" t="s">
        <v>92</v>
      </c>
      <c r="AU8" s="223"/>
    </row>
    <row r="9" spans="1:47" customFormat="1" ht="30" x14ac:dyDescent="0.2">
      <c r="A9" s="445"/>
      <c r="B9" s="445"/>
      <c r="C9" s="227" t="s">
        <v>28</v>
      </c>
      <c r="D9" s="227" t="s">
        <v>1534</v>
      </c>
      <c r="E9" s="227" t="s">
        <v>4</v>
      </c>
      <c r="F9" s="445"/>
      <c r="G9" s="445"/>
      <c r="H9" s="227" t="s">
        <v>28</v>
      </c>
      <c r="I9" s="227" t="s">
        <v>1534</v>
      </c>
      <c r="J9" s="227" t="s">
        <v>4</v>
      </c>
      <c r="K9" s="445"/>
      <c r="L9" s="445"/>
      <c r="M9" s="227" t="s">
        <v>28</v>
      </c>
      <c r="N9" s="227" t="s">
        <v>1534</v>
      </c>
      <c r="O9" s="227" t="s">
        <v>4</v>
      </c>
      <c r="P9" s="445"/>
      <c r="Q9" s="445"/>
      <c r="R9" s="227" t="s">
        <v>28</v>
      </c>
      <c r="S9" s="227" t="s">
        <v>1534</v>
      </c>
      <c r="T9" s="227" t="s">
        <v>4</v>
      </c>
      <c r="U9" s="445"/>
      <c r="AU9" s="223"/>
    </row>
    <row r="10" spans="1:47" customFormat="1" ht="12.75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customFormat="1" ht="12.75" x14ac:dyDescent="0.2">
      <c r="A11" s="225" t="s">
        <v>163</v>
      </c>
      <c r="B11" s="203">
        <v>12895.59</v>
      </c>
      <c r="C11" s="203">
        <v>0</v>
      </c>
      <c r="D11" s="203">
        <v>12357.62</v>
      </c>
      <c r="E11" s="203">
        <v>12357.62</v>
      </c>
      <c r="F11" s="203">
        <f>SUM(B11-E11)</f>
        <v>537.96999999999935</v>
      </c>
      <c r="G11" s="203">
        <v>0</v>
      </c>
      <c r="H11" s="203">
        <v>0</v>
      </c>
      <c r="I11" s="203">
        <v>0</v>
      </c>
      <c r="J11" s="203">
        <v>0</v>
      </c>
      <c r="K11" s="203">
        <f t="shared" ref="K11:K16" si="0">SUM(G11-J11)</f>
        <v>0</v>
      </c>
      <c r="L11" s="203">
        <v>0</v>
      </c>
      <c r="M11" s="203">
        <v>0</v>
      </c>
      <c r="N11" s="203">
        <v>0</v>
      </c>
      <c r="O11" s="203">
        <v>0</v>
      </c>
      <c r="P11" s="203">
        <f>SUM(L11-O11)</f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f>SUM(Q11-T11)</f>
        <v>0</v>
      </c>
      <c r="AU11" s="223"/>
    </row>
    <row r="12" spans="1:47" customFormat="1" ht="12.75" x14ac:dyDescent="0.2">
      <c r="A12" s="225" t="s">
        <v>1535</v>
      </c>
      <c r="B12" s="203">
        <v>444897.85</v>
      </c>
      <c r="C12" s="203">
        <v>0</v>
      </c>
      <c r="D12" s="203">
        <v>407703.83</v>
      </c>
      <c r="E12" s="203">
        <v>407703.83</v>
      </c>
      <c r="F12" s="203">
        <f t="shared" ref="F12:F26" si="1">SUM(B12-E12)</f>
        <v>37194.01999999996</v>
      </c>
      <c r="G12" s="203">
        <v>0</v>
      </c>
      <c r="H12" s="203">
        <v>0</v>
      </c>
      <c r="I12" s="203">
        <v>0</v>
      </c>
      <c r="J12" s="203">
        <v>0</v>
      </c>
      <c r="K12" s="203">
        <f t="shared" si="0"/>
        <v>0</v>
      </c>
      <c r="L12" s="203">
        <v>300000</v>
      </c>
      <c r="M12" s="203">
        <v>0</v>
      </c>
      <c r="N12" s="203">
        <v>0</v>
      </c>
      <c r="O12" s="203">
        <v>0</v>
      </c>
      <c r="P12" s="203">
        <f t="shared" ref="P12:P26" si="2">SUM(L12-O12)</f>
        <v>300000</v>
      </c>
      <c r="Q12" s="203">
        <v>0</v>
      </c>
      <c r="R12" s="203">
        <v>0</v>
      </c>
      <c r="S12" s="203">
        <v>0</v>
      </c>
      <c r="T12" s="203">
        <v>0</v>
      </c>
      <c r="U12" s="203">
        <f t="shared" ref="U12:U26" si="3">SUM(Q12-T12)</f>
        <v>0</v>
      </c>
      <c r="AU12" s="223"/>
    </row>
    <row r="13" spans="1:47" customFormat="1" ht="12.75" x14ac:dyDescent="0.2">
      <c r="A13" s="225" t="s">
        <v>164</v>
      </c>
      <c r="B13" s="203">
        <v>634252.94999999995</v>
      </c>
      <c r="C13" s="203">
        <v>0</v>
      </c>
      <c r="D13" s="203">
        <v>613433.32999999996</v>
      </c>
      <c r="E13" s="203">
        <v>613433.32999999996</v>
      </c>
      <c r="F13" s="203">
        <f t="shared" si="1"/>
        <v>20819.619999999995</v>
      </c>
      <c r="G13" s="203">
        <v>27396</v>
      </c>
      <c r="H13" s="203">
        <v>0</v>
      </c>
      <c r="I13" s="203">
        <v>0</v>
      </c>
      <c r="J13" s="203">
        <v>0</v>
      </c>
      <c r="K13" s="203">
        <f t="shared" si="0"/>
        <v>27396</v>
      </c>
      <c r="L13" s="203">
        <v>0</v>
      </c>
      <c r="M13" s="203">
        <v>0</v>
      </c>
      <c r="N13" s="203">
        <v>0</v>
      </c>
      <c r="O13" s="203">
        <v>0</v>
      </c>
      <c r="P13" s="203">
        <f t="shared" si="2"/>
        <v>0</v>
      </c>
      <c r="Q13" s="203">
        <v>400000</v>
      </c>
      <c r="R13" s="203">
        <v>400000</v>
      </c>
      <c r="S13" s="203">
        <v>0</v>
      </c>
      <c r="T13" s="203">
        <v>400000</v>
      </c>
      <c r="U13" s="203">
        <f t="shared" si="3"/>
        <v>0</v>
      </c>
      <c r="AU13" s="223"/>
    </row>
    <row r="14" spans="1:47" customFormat="1" ht="12.75" x14ac:dyDescent="0.2">
      <c r="A14" s="225" t="s">
        <v>165</v>
      </c>
      <c r="B14" s="203">
        <v>211869.74</v>
      </c>
      <c r="C14" s="203">
        <v>0</v>
      </c>
      <c r="D14" s="203">
        <v>208714.4</v>
      </c>
      <c r="E14" s="203">
        <v>208714.4</v>
      </c>
      <c r="F14" s="203">
        <f t="shared" si="1"/>
        <v>3155.3399999999965</v>
      </c>
      <c r="G14" s="203">
        <v>0</v>
      </c>
      <c r="H14" s="203">
        <v>0</v>
      </c>
      <c r="I14" s="203">
        <v>0</v>
      </c>
      <c r="J14" s="203">
        <v>0</v>
      </c>
      <c r="K14" s="203">
        <f t="shared" si="0"/>
        <v>0</v>
      </c>
      <c r="L14" s="203">
        <v>470000</v>
      </c>
      <c r="M14" s="203">
        <v>232000</v>
      </c>
      <c r="N14" s="203">
        <v>0</v>
      </c>
      <c r="O14" s="203">
        <v>232000</v>
      </c>
      <c r="P14" s="203">
        <f t="shared" si="2"/>
        <v>238000</v>
      </c>
      <c r="Q14" s="203">
        <v>0</v>
      </c>
      <c r="R14" s="203">
        <v>0</v>
      </c>
      <c r="S14" s="203">
        <v>0</v>
      </c>
      <c r="T14" s="203">
        <v>0</v>
      </c>
      <c r="U14" s="203">
        <f t="shared" si="3"/>
        <v>0</v>
      </c>
      <c r="AU14" s="223"/>
    </row>
    <row r="15" spans="1:47" customFormat="1" ht="12.75" x14ac:dyDescent="0.2">
      <c r="A15" s="225" t="s">
        <v>1536</v>
      </c>
      <c r="B15" s="203">
        <v>47490.31</v>
      </c>
      <c r="C15" s="203">
        <v>0</v>
      </c>
      <c r="D15" s="203">
        <v>42476.66</v>
      </c>
      <c r="E15" s="203">
        <v>42476.66</v>
      </c>
      <c r="F15" s="203">
        <f t="shared" si="1"/>
        <v>5013.6499999999942</v>
      </c>
      <c r="G15" s="203">
        <v>0</v>
      </c>
      <c r="H15" s="203">
        <v>0</v>
      </c>
      <c r="I15" s="203">
        <v>0</v>
      </c>
      <c r="J15" s="203">
        <v>0</v>
      </c>
      <c r="K15" s="203">
        <f t="shared" si="0"/>
        <v>0</v>
      </c>
      <c r="L15" s="203">
        <v>0</v>
      </c>
      <c r="M15" s="203">
        <v>0</v>
      </c>
      <c r="N15" s="203">
        <v>0</v>
      </c>
      <c r="O15" s="203">
        <v>0</v>
      </c>
      <c r="P15" s="203">
        <f t="shared" si="2"/>
        <v>0</v>
      </c>
      <c r="Q15" s="203">
        <v>0</v>
      </c>
      <c r="R15" s="203">
        <v>0</v>
      </c>
      <c r="S15" s="203">
        <v>0</v>
      </c>
      <c r="T15" s="203">
        <v>0</v>
      </c>
      <c r="U15" s="203">
        <f t="shared" si="3"/>
        <v>0</v>
      </c>
      <c r="AU15" s="223"/>
    </row>
    <row r="16" spans="1:47" customFormat="1" ht="12.75" x14ac:dyDescent="0.2">
      <c r="A16" s="225" t="s">
        <v>166</v>
      </c>
      <c r="B16" s="203">
        <v>66726.929999999993</v>
      </c>
      <c r="C16" s="203">
        <v>0</v>
      </c>
      <c r="D16" s="203">
        <v>49243.88</v>
      </c>
      <c r="E16" s="203">
        <v>49243.88</v>
      </c>
      <c r="F16" s="203">
        <f t="shared" si="1"/>
        <v>17483.049999999996</v>
      </c>
      <c r="G16" s="203">
        <v>160000</v>
      </c>
      <c r="H16" s="203">
        <v>0</v>
      </c>
      <c r="I16" s="203">
        <v>0</v>
      </c>
      <c r="J16" s="203">
        <v>0</v>
      </c>
      <c r="K16" s="203">
        <f t="shared" si="0"/>
        <v>160000</v>
      </c>
      <c r="L16" s="203">
        <v>16490</v>
      </c>
      <c r="M16" s="203">
        <v>3132</v>
      </c>
      <c r="N16" s="203">
        <v>0</v>
      </c>
      <c r="O16" s="203">
        <v>3132</v>
      </c>
      <c r="P16" s="203">
        <f t="shared" si="2"/>
        <v>13358</v>
      </c>
      <c r="Q16" s="203">
        <v>1071185</v>
      </c>
      <c r="R16" s="203">
        <v>1029185</v>
      </c>
      <c r="S16" s="203">
        <v>42000</v>
      </c>
      <c r="T16" s="203">
        <v>1071185</v>
      </c>
      <c r="U16" s="203">
        <f t="shared" si="3"/>
        <v>0</v>
      </c>
      <c r="AU16" s="223"/>
    </row>
    <row r="17" spans="1:47" customFormat="1" ht="12.75" x14ac:dyDescent="0.2">
      <c r="A17" s="225" t="s">
        <v>1537</v>
      </c>
      <c r="B17" s="203">
        <v>1631112.88</v>
      </c>
      <c r="C17" s="203">
        <v>77461.06</v>
      </c>
      <c r="D17" s="203">
        <v>1346464.8</v>
      </c>
      <c r="E17" s="203">
        <v>1423925.86</v>
      </c>
      <c r="F17" s="203">
        <f t="shared" si="1"/>
        <v>207187.01999999979</v>
      </c>
      <c r="G17" s="203">
        <v>225009.36</v>
      </c>
      <c r="H17" s="203">
        <v>225009.36</v>
      </c>
      <c r="I17" s="203">
        <v>0</v>
      </c>
      <c r="J17" s="203">
        <v>225009.36</v>
      </c>
      <c r="K17" s="203">
        <f>SUM(G17-J17)</f>
        <v>0</v>
      </c>
      <c r="L17" s="203">
        <v>221180.1</v>
      </c>
      <c r="M17" s="203">
        <v>221180.1</v>
      </c>
      <c r="N17" s="203">
        <v>0</v>
      </c>
      <c r="O17" s="203">
        <v>221180.1</v>
      </c>
      <c r="P17" s="203">
        <f t="shared" si="2"/>
        <v>0</v>
      </c>
      <c r="Q17" s="203">
        <v>0</v>
      </c>
      <c r="R17" s="203">
        <v>0</v>
      </c>
      <c r="S17" s="203">
        <v>0</v>
      </c>
      <c r="T17" s="203">
        <v>0</v>
      </c>
      <c r="U17" s="203">
        <f t="shared" si="3"/>
        <v>0</v>
      </c>
      <c r="AU17" s="223"/>
    </row>
    <row r="18" spans="1:47" customFormat="1" ht="12.75" x14ac:dyDescent="0.2">
      <c r="A18" s="225" t="s">
        <v>1538</v>
      </c>
      <c r="B18" s="203">
        <v>533678.77</v>
      </c>
      <c r="C18" s="203">
        <v>0</v>
      </c>
      <c r="D18" s="203">
        <v>414938.21</v>
      </c>
      <c r="E18" s="203">
        <v>414938.21</v>
      </c>
      <c r="F18" s="203">
        <f t="shared" si="1"/>
        <v>118740.56</v>
      </c>
      <c r="G18" s="203">
        <v>0</v>
      </c>
      <c r="H18" s="203">
        <v>0</v>
      </c>
      <c r="I18" s="203">
        <v>0</v>
      </c>
      <c r="J18" s="203">
        <v>0</v>
      </c>
      <c r="K18" s="203">
        <f t="shared" ref="K18:K26" si="4">SUM(G18-J18)</f>
        <v>0</v>
      </c>
      <c r="L18" s="203">
        <v>0</v>
      </c>
      <c r="M18" s="203">
        <v>0</v>
      </c>
      <c r="N18" s="203">
        <v>0</v>
      </c>
      <c r="O18" s="203">
        <v>0</v>
      </c>
      <c r="P18" s="203">
        <f t="shared" si="2"/>
        <v>0</v>
      </c>
      <c r="Q18" s="203">
        <v>0</v>
      </c>
      <c r="R18" s="203">
        <v>0</v>
      </c>
      <c r="S18" s="203">
        <v>0</v>
      </c>
      <c r="T18" s="203">
        <v>0</v>
      </c>
      <c r="U18" s="203">
        <f t="shared" si="3"/>
        <v>0</v>
      </c>
      <c r="AU18" s="223"/>
    </row>
    <row r="19" spans="1:47" customFormat="1" ht="12.75" x14ac:dyDescent="0.2">
      <c r="A19" s="225" t="s">
        <v>168</v>
      </c>
      <c r="B19" s="203">
        <v>339461.26</v>
      </c>
      <c r="C19" s="203">
        <v>0</v>
      </c>
      <c r="D19" s="203">
        <v>332730.55</v>
      </c>
      <c r="E19" s="203">
        <v>332730.55</v>
      </c>
      <c r="F19" s="203">
        <f t="shared" si="1"/>
        <v>6730.710000000021</v>
      </c>
      <c r="G19" s="203">
        <v>0</v>
      </c>
      <c r="H19" s="203">
        <v>0</v>
      </c>
      <c r="I19" s="203">
        <v>0</v>
      </c>
      <c r="J19" s="203">
        <v>0</v>
      </c>
      <c r="K19" s="203">
        <f t="shared" si="4"/>
        <v>0</v>
      </c>
      <c r="L19" s="203">
        <v>0</v>
      </c>
      <c r="M19" s="203">
        <v>0</v>
      </c>
      <c r="N19" s="203">
        <v>0</v>
      </c>
      <c r="O19" s="203">
        <v>0</v>
      </c>
      <c r="P19" s="203">
        <f t="shared" si="2"/>
        <v>0</v>
      </c>
      <c r="Q19" s="203">
        <v>0</v>
      </c>
      <c r="R19" s="203">
        <v>0</v>
      </c>
      <c r="S19" s="203">
        <v>0</v>
      </c>
      <c r="T19" s="203">
        <v>0</v>
      </c>
      <c r="U19" s="203">
        <f t="shared" si="3"/>
        <v>0</v>
      </c>
      <c r="AU19" s="223"/>
    </row>
    <row r="20" spans="1:47" customFormat="1" ht="12.75" x14ac:dyDescent="0.2">
      <c r="A20" s="225" t="s">
        <v>1555</v>
      </c>
      <c r="B20" s="203">
        <v>0</v>
      </c>
      <c r="C20" s="203">
        <v>0</v>
      </c>
      <c r="D20" s="203">
        <v>0</v>
      </c>
      <c r="E20" s="203">
        <v>0</v>
      </c>
      <c r="F20" s="203">
        <f t="shared" si="1"/>
        <v>0</v>
      </c>
      <c r="G20" s="203">
        <v>97440.06</v>
      </c>
      <c r="H20" s="203">
        <v>0</v>
      </c>
      <c r="I20" s="203">
        <v>97440.06</v>
      </c>
      <c r="J20" s="203">
        <v>97440.06</v>
      </c>
      <c r="K20" s="203">
        <f t="shared" si="4"/>
        <v>0</v>
      </c>
      <c r="L20" s="203">
        <v>3970.44</v>
      </c>
      <c r="M20" s="203">
        <v>0</v>
      </c>
      <c r="N20" s="203">
        <v>3970.44</v>
      </c>
      <c r="O20" s="203">
        <v>3970.44</v>
      </c>
      <c r="P20" s="203">
        <f t="shared" si="2"/>
        <v>0</v>
      </c>
      <c r="Q20" s="203">
        <v>0</v>
      </c>
      <c r="R20" s="203">
        <v>0</v>
      </c>
      <c r="S20" s="203">
        <v>0</v>
      </c>
      <c r="T20" s="203">
        <v>0</v>
      </c>
      <c r="U20" s="203">
        <f t="shared" si="3"/>
        <v>0</v>
      </c>
      <c r="AU20" s="223"/>
    </row>
    <row r="21" spans="1:47" customFormat="1" ht="12.75" x14ac:dyDescent="0.2">
      <c r="A21" s="225" t="s">
        <v>170</v>
      </c>
      <c r="B21" s="203">
        <v>31113.95</v>
      </c>
      <c r="C21" s="203">
        <v>0</v>
      </c>
      <c r="D21" s="203">
        <v>14595.41</v>
      </c>
      <c r="E21" s="203">
        <v>14595.41</v>
      </c>
      <c r="F21" s="203">
        <f t="shared" si="1"/>
        <v>16518.54</v>
      </c>
      <c r="G21" s="203">
        <v>0</v>
      </c>
      <c r="H21" s="203">
        <v>0</v>
      </c>
      <c r="I21" s="203">
        <v>0</v>
      </c>
      <c r="J21" s="203">
        <v>0</v>
      </c>
      <c r="K21" s="203">
        <f t="shared" si="4"/>
        <v>0</v>
      </c>
      <c r="L21" s="203">
        <v>0</v>
      </c>
      <c r="M21" s="203">
        <v>0</v>
      </c>
      <c r="N21" s="203">
        <v>0</v>
      </c>
      <c r="O21" s="203">
        <v>0</v>
      </c>
      <c r="P21" s="203">
        <f t="shared" si="2"/>
        <v>0</v>
      </c>
      <c r="Q21" s="203">
        <v>0</v>
      </c>
      <c r="R21" s="203">
        <v>0</v>
      </c>
      <c r="S21" s="203">
        <v>0</v>
      </c>
      <c r="T21" s="203">
        <v>0</v>
      </c>
      <c r="U21" s="203">
        <f t="shared" si="3"/>
        <v>0</v>
      </c>
      <c r="AU21" s="223"/>
    </row>
    <row r="22" spans="1:47" customFormat="1" ht="12.75" x14ac:dyDescent="0.2">
      <c r="A22" s="225" t="s">
        <v>1539</v>
      </c>
      <c r="B22" s="203">
        <v>29687.53</v>
      </c>
      <c r="C22" s="203">
        <v>0</v>
      </c>
      <c r="D22" s="203">
        <v>9934.7199999999993</v>
      </c>
      <c r="E22" s="203">
        <v>9934.7199999999993</v>
      </c>
      <c r="F22" s="203">
        <f t="shared" si="1"/>
        <v>19752.809999999998</v>
      </c>
      <c r="G22" s="203">
        <v>0</v>
      </c>
      <c r="H22" s="203">
        <v>0</v>
      </c>
      <c r="I22" s="203">
        <v>0</v>
      </c>
      <c r="J22" s="203">
        <v>0</v>
      </c>
      <c r="K22" s="203">
        <f t="shared" si="4"/>
        <v>0</v>
      </c>
      <c r="L22" s="203">
        <v>0</v>
      </c>
      <c r="M22" s="203">
        <v>0</v>
      </c>
      <c r="N22" s="203">
        <v>0</v>
      </c>
      <c r="O22" s="203">
        <v>0</v>
      </c>
      <c r="P22" s="203">
        <f t="shared" si="2"/>
        <v>0</v>
      </c>
      <c r="Q22" s="203">
        <v>0</v>
      </c>
      <c r="R22" s="203">
        <v>0</v>
      </c>
      <c r="S22" s="203">
        <v>0</v>
      </c>
      <c r="T22" s="203">
        <v>0</v>
      </c>
      <c r="U22" s="203">
        <f t="shared" si="3"/>
        <v>0</v>
      </c>
      <c r="AU22" s="223"/>
    </row>
    <row r="23" spans="1:47" customFormat="1" ht="12.75" x14ac:dyDescent="0.2">
      <c r="A23" s="225" t="s">
        <v>1540</v>
      </c>
      <c r="B23" s="203">
        <v>27010.41</v>
      </c>
      <c r="C23" s="203">
        <v>0</v>
      </c>
      <c r="D23" s="203">
        <v>14488.2</v>
      </c>
      <c r="E23" s="203">
        <v>14488.2</v>
      </c>
      <c r="F23" s="203">
        <f t="shared" si="1"/>
        <v>12522.21</v>
      </c>
      <c r="G23" s="203">
        <v>0</v>
      </c>
      <c r="H23" s="203">
        <v>0</v>
      </c>
      <c r="I23" s="203">
        <v>0</v>
      </c>
      <c r="J23" s="203">
        <v>0</v>
      </c>
      <c r="K23" s="203">
        <f t="shared" si="4"/>
        <v>0</v>
      </c>
      <c r="L23" s="203">
        <v>0</v>
      </c>
      <c r="M23" s="203">
        <v>0</v>
      </c>
      <c r="N23" s="203">
        <v>0</v>
      </c>
      <c r="O23" s="203">
        <v>0</v>
      </c>
      <c r="P23" s="203">
        <f t="shared" si="2"/>
        <v>0</v>
      </c>
      <c r="Q23" s="203">
        <v>0</v>
      </c>
      <c r="R23" s="203">
        <v>0</v>
      </c>
      <c r="S23" s="203">
        <v>0</v>
      </c>
      <c r="T23" s="203">
        <v>0</v>
      </c>
      <c r="U23" s="203">
        <f t="shared" si="3"/>
        <v>0</v>
      </c>
      <c r="AU23" s="223"/>
    </row>
    <row r="24" spans="1:47" customFormat="1" ht="12.75" x14ac:dyDescent="0.2">
      <c r="A24" s="225" t="s">
        <v>171</v>
      </c>
      <c r="B24" s="203">
        <v>120636.79</v>
      </c>
      <c r="C24" s="203">
        <v>0</v>
      </c>
      <c r="D24" s="203">
        <v>65903.67</v>
      </c>
      <c r="E24" s="203">
        <v>65903.67</v>
      </c>
      <c r="F24" s="203">
        <f t="shared" si="1"/>
        <v>54733.119999999995</v>
      </c>
      <c r="G24" s="203">
        <v>0</v>
      </c>
      <c r="H24" s="203">
        <v>0</v>
      </c>
      <c r="I24" s="203">
        <v>0</v>
      </c>
      <c r="J24" s="203">
        <v>0</v>
      </c>
      <c r="K24" s="203">
        <f t="shared" si="4"/>
        <v>0</v>
      </c>
      <c r="L24" s="203">
        <v>0</v>
      </c>
      <c r="M24" s="203">
        <v>0</v>
      </c>
      <c r="N24" s="203">
        <v>0</v>
      </c>
      <c r="O24" s="203">
        <v>0</v>
      </c>
      <c r="P24" s="203">
        <f t="shared" si="2"/>
        <v>0</v>
      </c>
      <c r="Q24" s="203">
        <v>0</v>
      </c>
      <c r="R24" s="203">
        <v>0</v>
      </c>
      <c r="S24" s="203">
        <v>0</v>
      </c>
      <c r="T24" s="203">
        <v>0</v>
      </c>
      <c r="U24" s="203">
        <f t="shared" si="3"/>
        <v>0</v>
      </c>
      <c r="AU24" s="223"/>
    </row>
    <row r="25" spans="1:47" customFormat="1" ht="12.75" x14ac:dyDescent="0.2">
      <c r="A25" s="225" t="s">
        <v>172</v>
      </c>
      <c r="B25" s="203">
        <v>503100.95</v>
      </c>
      <c r="C25" s="203">
        <v>0</v>
      </c>
      <c r="D25" s="203">
        <v>456060.6</v>
      </c>
      <c r="E25" s="203">
        <v>456060.6</v>
      </c>
      <c r="F25" s="203">
        <f t="shared" si="1"/>
        <v>47040.350000000035</v>
      </c>
      <c r="G25" s="203">
        <v>0</v>
      </c>
      <c r="H25" s="203">
        <v>0</v>
      </c>
      <c r="I25" s="203">
        <v>0</v>
      </c>
      <c r="J25" s="203">
        <v>0</v>
      </c>
      <c r="K25" s="203">
        <f t="shared" si="4"/>
        <v>0</v>
      </c>
      <c r="L25" s="203">
        <v>0</v>
      </c>
      <c r="M25" s="203">
        <v>0</v>
      </c>
      <c r="N25" s="203">
        <v>0</v>
      </c>
      <c r="O25" s="203">
        <v>0</v>
      </c>
      <c r="P25" s="203">
        <f t="shared" si="2"/>
        <v>0</v>
      </c>
      <c r="Q25" s="203">
        <v>0</v>
      </c>
      <c r="R25" s="203">
        <v>0</v>
      </c>
      <c r="S25" s="203">
        <v>0</v>
      </c>
      <c r="T25" s="203">
        <v>0</v>
      </c>
      <c r="U25" s="203">
        <f t="shared" si="3"/>
        <v>0</v>
      </c>
      <c r="AU25" s="223"/>
    </row>
    <row r="26" spans="1:47" customFormat="1" ht="12.75" x14ac:dyDescent="0.2">
      <c r="A26" s="225" t="s">
        <v>1543</v>
      </c>
      <c r="B26" s="203">
        <v>1749690</v>
      </c>
      <c r="C26" s="203">
        <v>848917.18</v>
      </c>
      <c r="D26" s="203">
        <v>280471.24</v>
      </c>
      <c r="E26" s="203">
        <v>1129388.42</v>
      </c>
      <c r="F26" s="203">
        <f t="shared" si="1"/>
        <v>620301.58000000007</v>
      </c>
      <c r="G26" s="203">
        <v>0</v>
      </c>
      <c r="H26" s="203">
        <v>0</v>
      </c>
      <c r="I26" s="203">
        <v>0</v>
      </c>
      <c r="J26" s="203">
        <v>0</v>
      </c>
      <c r="K26" s="203">
        <f t="shared" si="4"/>
        <v>0</v>
      </c>
      <c r="L26" s="203">
        <v>0</v>
      </c>
      <c r="M26" s="203">
        <v>0</v>
      </c>
      <c r="N26" s="203">
        <v>0</v>
      </c>
      <c r="O26" s="203">
        <v>0</v>
      </c>
      <c r="P26" s="203">
        <f t="shared" si="2"/>
        <v>0</v>
      </c>
      <c r="Q26" s="203">
        <v>0</v>
      </c>
      <c r="R26" s="203">
        <v>0</v>
      </c>
      <c r="S26" s="203">
        <v>0</v>
      </c>
      <c r="T26" s="203">
        <v>0</v>
      </c>
      <c r="U26" s="203">
        <f t="shared" si="3"/>
        <v>0</v>
      </c>
      <c r="AU26" s="223"/>
    </row>
    <row r="27" spans="1:47" customFormat="1" x14ac:dyDescent="0.25">
      <c r="A27" s="226" t="s">
        <v>6</v>
      </c>
      <c r="B27" s="206">
        <f>SUM(B11:B26)</f>
        <v>6383625.9100000001</v>
      </c>
      <c r="C27" s="206">
        <f t="shared" ref="C27:F27" si="5">SUM(C11:C26)</f>
        <v>926378.24</v>
      </c>
      <c r="D27" s="206">
        <f t="shared" si="5"/>
        <v>4269517.12</v>
      </c>
      <c r="E27" s="206">
        <f t="shared" si="5"/>
        <v>5195895.3600000003</v>
      </c>
      <c r="F27" s="206">
        <f t="shared" si="5"/>
        <v>1187730.5499999998</v>
      </c>
      <c r="G27" s="206">
        <f t="shared" ref="G27" si="6">SUM(G11:G26)</f>
        <v>509845.42</v>
      </c>
      <c r="H27" s="206">
        <f t="shared" ref="H27" si="7">SUM(H11:H26)</f>
        <v>225009.36</v>
      </c>
      <c r="I27" s="206">
        <f t="shared" ref="I27" si="8">SUM(I11:I26)</f>
        <v>97440.06</v>
      </c>
      <c r="J27" s="206">
        <f t="shared" ref="J27" si="9">SUM(J11:J26)</f>
        <v>322449.42</v>
      </c>
      <c r="K27" s="206">
        <f t="shared" ref="K27" si="10">SUM(K11:K26)</f>
        <v>187396</v>
      </c>
      <c r="L27" s="206">
        <f t="shared" ref="L27" si="11">SUM(L11:L26)</f>
        <v>1011640.5399999999</v>
      </c>
      <c r="M27" s="206">
        <f t="shared" ref="M27" si="12">SUM(M11:M26)</f>
        <v>456312.1</v>
      </c>
      <c r="N27" s="206">
        <f t="shared" ref="N27" si="13">SUM(N11:N26)</f>
        <v>3970.44</v>
      </c>
      <c r="O27" s="206">
        <f t="shared" ref="O27" si="14">SUM(O11:O26)</f>
        <v>460282.54</v>
      </c>
      <c r="P27" s="206">
        <f t="shared" ref="P27" si="15">SUM(P11:P26)</f>
        <v>551358</v>
      </c>
      <c r="Q27" s="206">
        <f t="shared" ref="Q27" si="16">SUM(Q11:Q26)</f>
        <v>1471185</v>
      </c>
      <c r="R27" s="206">
        <f t="shared" ref="R27" si="17">SUM(R11:R26)</f>
        <v>1429185</v>
      </c>
      <c r="S27" s="206">
        <f t="shared" ref="S27" si="18">SUM(S11:S26)</f>
        <v>42000</v>
      </c>
      <c r="T27" s="206">
        <f t="shared" ref="T27" si="19">SUM(T11:T26)</f>
        <v>1471185</v>
      </c>
      <c r="U27" s="206">
        <f t="shared" ref="U27" si="20">SUM(U11:U26)</f>
        <v>0</v>
      </c>
      <c r="AU27" s="223"/>
    </row>
  </sheetData>
  <mergeCells count="17"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  <mergeCell ref="M8:O8"/>
    <mergeCell ref="P8:P9"/>
    <mergeCell ref="Q8:Q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2.3</oddHeader>
    <oddFooter>&amp;F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theme="6" tint="0.39997558519241921"/>
  </sheetPr>
  <dimension ref="A1:J24"/>
  <sheetViews>
    <sheetView view="pageBreakPreview" zoomScale="60" zoomScaleNormal="90" workbookViewId="0">
      <selection activeCell="G19" sqref="G19"/>
    </sheetView>
  </sheetViews>
  <sheetFormatPr baseColWidth="10" defaultColWidth="11.42578125" defaultRowHeight="12.75" x14ac:dyDescent="0.2"/>
  <cols>
    <col min="1" max="1" width="14.140625" style="32" customWidth="1"/>
    <col min="2" max="2" width="34" style="32" customWidth="1"/>
    <col min="3" max="3" width="18.7109375" style="32" customWidth="1"/>
    <col min="4" max="4" width="17.28515625" style="32" customWidth="1"/>
    <col min="5" max="5" width="18.28515625" style="32" customWidth="1"/>
    <col min="6" max="7" width="16.28515625" style="32" customWidth="1"/>
    <col min="8" max="8" width="18.28515625" style="32" customWidth="1"/>
    <col min="9" max="10" width="11.42578125" style="32"/>
    <col min="11" max="11" width="16" style="32" customWidth="1"/>
    <col min="12" max="16384" width="11.42578125" style="32"/>
  </cols>
  <sheetData>
    <row r="1" spans="1:10" ht="20.25" x14ac:dyDescent="0.3">
      <c r="A1" s="406"/>
      <c r="B1" s="406"/>
      <c r="C1" s="406"/>
      <c r="D1" s="406"/>
      <c r="E1" s="406"/>
      <c r="F1" s="406"/>
      <c r="G1" s="406"/>
      <c r="H1" s="406"/>
      <c r="I1" s="406"/>
    </row>
    <row r="2" spans="1:10" ht="18" x14ac:dyDescent="0.25">
      <c r="A2" s="455" t="s">
        <v>1554</v>
      </c>
      <c r="B2" s="455"/>
      <c r="C2" s="455"/>
      <c r="D2" s="455"/>
      <c r="E2" s="455"/>
      <c r="F2" s="455"/>
      <c r="G2" s="455"/>
      <c r="H2" s="455"/>
      <c r="I2" s="455"/>
    </row>
    <row r="3" spans="1:10" ht="20.25" x14ac:dyDescent="0.3">
      <c r="A3" s="406" t="s">
        <v>116</v>
      </c>
      <c r="B3" s="406"/>
      <c r="C3" s="406"/>
      <c r="D3" s="406"/>
      <c r="E3" s="406"/>
      <c r="F3" s="406"/>
      <c r="G3" s="406"/>
      <c r="H3" s="406"/>
      <c r="I3" s="406"/>
    </row>
    <row r="4" spans="1:10" ht="18" x14ac:dyDescent="0.25">
      <c r="A4" s="436" t="s">
        <v>923</v>
      </c>
      <c r="B4" s="436"/>
      <c r="C4" s="436"/>
      <c r="D4" s="436"/>
      <c r="E4" s="436"/>
      <c r="F4" s="436"/>
      <c r="G4" s="436"/>
      <c r="H4" s="436"/>
      <c r="I4" s="436"/>
    </row>
    <row r="5" spans="1:10" ht="20.25" x14ac:dyDescent="0.3">
      <c r="A5" s="191"/>
      <c r="B5" s="191"/>
      <c r="C5" s="191"/>
      <c r="D5" s="191"/>
      <c r="E5" s="191"/>
      <c r="F5" s="191"/>
      <c r="G5" s="191"/>
      <c r="H5" s="191"/>
      <c r="I5" s="191"/>
    </row>
    <row r="6" spans="1:10" ht="30" customHeight="1" x14ac:dyDescent="0.2">
      <c r="A6" s="459" t="s">
        <v>26</v>
      </c>
      <c r="B6" s="456" t="s">
        <v>5</v>
      </c>
      <c r="C6" s="464" t="s">
        <v>94</v>
      </c>
      <c r="D6" s="469" t="s">
        <v>97</v>
      </c>
      <c r="E6" s="469"/>
      <c r="F6" s="469"/>
      <c r="G6" s="469"/>
      <c r="H6" s="464" t="s">
        <v>114</v>
      </c>
      <c r="I6" s="456" t="s">
        <v>3</v>
      </c>
    </row>
    <row r="7" spans="1:10" ht="30" customHeight="1" x14ac:dyDescent="0.2">
      <c r="A7" s="460"/>
      <c r="B7" s="457"/>
      <c r="C7" s="464"/>
      <c r="D7" s="469" t="s">
        <v>41</v>
      </c>
      <c r="E7" s="469" t="s">
        <v>113</v>
      </c>
      <c r="F7" s="469" t="s">
        <v>104</v>
      </c>
      <c r="G7" s="469"/>
      <c r="H7" s="464"/>
      <c r="I7" s="457"/>
    </row>
    <row r="8" spans="1:10" x14ac:dyDescent="0.2">
      <c r="A8" s="461"/>
      <c r="B8" s="458"/>
      <c r="C8" s="464"/>
      <c r="D8" s="469"/>
      <c r="E8" s="469"/>
      <c r="F8" s="192" t="s">
        <v>40</v>
      </c>
      <c r="G8" s="192" t="s">
        <v>39</v>
      </c>
      <c r="H8" s="464"/>
      <c r="I8" s="458"/>
    </row>
    <row r="9" spans="1:10" s="68" customFormat="1" ht="15.75" x14ac:dyDescent="0.2">
      <c r="A9" s="60">
        <v>1000</v>
      </c>
      <c r="B9" s="61" t="s">
        <v>23</v>
      </c>
      <c r="C9" s="62">
        <v>0</v>
      </c>
      <c r="D9" s="64">
        <v>0</v>
      </c>
      <c r="E9" s="62">
        <v>0</v>
      </c>
      <c r="F9" s="65">
        <v>0</v>
      </c>
      <c r="G9" s="65">
        <v>0</v>
      </c>
      <c r="H9" s="126">
        <f>C9+D9-E9+F9-G9</f>
        <v>0</v>
      </c>
      <c r="I9" s="67">
        <f>+H9/H22</f>
        <v>0</v>
      </c>
      <c r="J9" s="104"/>
    </row>
    <row r="10" spans="1:10" s="68" customFormat="1" ht="15.75" x14ac:dyDescent="0.2">
      <c r="A10" s="60">
        <v>2000</v>
      </c>
      <c r="B10" s="69" t="s">
        <v>108</v>
      </c>
      <c r="C10" s="70">
        <v>0</v>
      </c>
      <c r="D10" s="71">
        <v>0</v>
      </c>
      <c r="E10" s="70">
        <v>0</v>
      </c>
      <c r="F10" s="70">
        <v>99292.53</v>
      </c>
      <c r="G10" s="70">
        <v>7.0000000000000007E-2</v>
      </c>
      <c r="H10" s="126">
        <f t="shared" ref="H10:H15" si="0">C10+D10-E10+F10-G10</f>
        <v>99292.459999999992</v>
      </c>
      <c r="I10" s="72">
        <f>+H10/H22</f>
        <v>0.93890285267533413</v>
      </c>
      <c r="J10" s="104"/>
    </row>
    <row r="11" spans="1:10" s="68" customFormat="1" ht="15.75" x14ac:dyDescent="0.2">
      <c r="A11" s="60">
        <v>3000</v>
      </c>
      <c r="B11" s="61" t="s">
        <v>22</v>
      </c>
      <c r="C11" s="70">
        <v>0</v>
      </c>
      <c r="D11" s="71">
        <v>0</v>
      </c>
      <c r="E11" s="70">
        <v>0</v>
      </c>
      <c r="F11" s="70">
        <v>0</v>
      </c>
      <c r="G11" s="70">
        <v>0</v>
      </c>
      <c r="H11" s="126">
        <f t="shared" si="0"/>
        <v>0</v>
      </c>
      <c r="I11" s="72">
        <f>+H11/H22</f>
        <v>0</v>
      </c>
      <c r="J11" s="104"/>
    </row>
    <row r="12" spans="1:10" s="68" customFormat="1" ht="38.25" x14ac:dyDescent="0.2">
      <c r="A12" s="60">
        <v>4000</v>
      </c>
      <c r="B12" s="73" t="s">
        <v>109</v>
      </c>
      <c r="C12" s="74">
        <v>0</v>
      </c>
      <c r="D12" s="126">
        <v>0</v>
      </c>
      <c r="E12" s="74">
        <v>0</v>
      </c>
      <c r="F12" s="70">
        <v>0</v>
      </c>
      <c r="G12" s="70">
        <v>0</v>
      </c>
      <c r="H12" s="126">
        <f t="shared" si="0"/>
        <v>0</v>
      </c>
      <c r="I12" s="72">
        <f>+H12/H22</f>
        <v>0</v>
      </c>
    </row>
    <row r="13" spans="1:10" s="68" customFormat="1" ht="15" x14ac:dyDescent="0.2">
      <c r="A13" s="75" t="s">
        <v>38</v>
      </c>
      <c r="B13" s="76"/>
      <c r="C13" s="77">
        <f t="shared" ref="C13:H13" si="1">SUM(C9:C12)</f>
        <v>0</v>
      </c>
      <c r="D13" s="77">
        <f t="shared" si="1"/>
        <v>0</v>
      </c>
      <c r="E13" s="77">
        <f t="shared" si="1"/>
        <v>0</v>
      </c>
      <c r="F13" s="77">
        <f t="shared" si="1"/>
        <v>99292.53</v>
      </c>
      <c r="G13" s="77">
        <f t="shared" si="1"/>
        <v>7.0000000000000007E-2</v>
      </c>
      <c r="H13" s="77">
        <f t="shared" si="1"/>
        <v>99292.459999999992</v>
      </c>
      <c r="I13" s="78">
        <f>SUM(I9:I11)</f>
        <v>0.93890285267533413</v>
      </c>
    </row>
    <row r="14" spans="1:10" s="68" customFormat="1" ht="25.5" x14ac:dyDescent="0.2">
      <c r="A14" s="43">
        <v>5000</v>
      </c>
      <c r="B14" s="73" t="s">
        <v>103</v>
      </c>
      <c r="C14" s="70">
        <v>5995.01</v>
      </c>
      <c r="D14" s="70">
        <v>0</v>
      </c>
      <c r="E14" s="70">
        <v>0</v>
      </c>
      <c r="F14" s="70">
        <v>0</v>
      </c>
      <c r="G14" s="70">
        <v>0</v>
      </c>
      <c r="H14" s="126">
        <f t="shared" si="0"/>
        <v>5995.01</v>
      </c>
      <c r="I14" s="72">
        <f>+H14/H22</f>
        <v>5.6688413106263616E-2</v>
      </c>
    </row>
    <row r="15" spans="1:10" s="68" customFormat="1" ht="18" customHeight="1" x14ac:dyDescent="0.2">
      <c r="A15" s="43">
        <v>6000</v>
      </c>
      <c r="B15" s="79" t="s">
        <v>37</v>
      </c>
      <c r="C15" s="70">
        <v>0</v>
      </c>
      <c r="D15" s="70">
        <v>0</v>
      </c>
      <c r="E15" s="70">
        <v>0</v>
      </c>
      <c r="F15" s="70">
        <v>0</v>
      </c>
      <c r="G15" s="70">
        <v>0</v>
      </c>
      <c r="H15" s="126">
        <f t="shared" si="0"/>
        <v>0</v>
      </c>
      <c r="I15" s="72">
        <f>+H15/H22</f>
        <v>0</v>
      </c>
    </row>
    <row r="16" spans="1:10" s="68" customFormat="1" ht="15" x14ac:dyDescent="0.2">
      <c r="A16" s="80" t="s">
        <v>93</v>
      </c>
      <c r="B16" s="76"/>
      <c r="C16" s="77">
        <f>SUM(C14:C15)</f>
        <v>5995.01</v>
      </c>
      <c r="D16" s="77">
        <f t="shared" ref="D16:I16" si="2">SUM(D14:D15)</f>
        <v>0</v>
      </c>
      <c r="E16" s="77">
        <f t="shared" si="2"/>
        <v>0</v>
      </c>
      <c r="F16" s="77">
        <f t="shared" si="2"/>
        <v>0</v>
      </c>
      <c r="G16" s="77">
        <f t="shared" si="2"/>
        <v>0</v>
      </c>
      <c r="H16" s="127">
        <f t="shared" si="2"/>
        <v>5995.01</v>
      </c>
      <c r="I16" s="78">
        <f t="shared" si="2"/>
        <v>5.6688413106263616E-2</v>
      </c>
    </row>
    <row r="17" spans="1:9" s="68" customFormat="1" ht="15" x14ac:dyDescent="0.2">
      <c r="A17" s="82"/>
      <c r="B17" s="83"/>
      <c r="C17" s="64"/>
      <c r="D17" s="64"/>
      <c r="E17" s="64"/>
      <c r="F17" s="64"/>
      <c r="G17" s="64"/>
      <c r="H17" s="124"/>
      <c r="I17" s="72"/>
    </row>
    <row r="18" spans="1:9" s="68" customFormat="1" ht="15.75" x14ac:dyDescent="0.2">
      <c r="A18" s="59">
        <v>7000</v>
      </c>
      <c r="B18" s="84" t="s">
        <v>36</v>
      </c>
      <c r="C18" s="175">
        <v>99758.7</v>
      </c>
      <c r="D18" s="62">
        <v>0</v>
      </c>
      <c r="E18" s="62">
        <v>0</v>
      </c>
      <c r="F18" s="62">
        <v>0</v>
      </c>
      <c r="G18" s="62">
        <v>99292.46</v>
      </c>
      <c r="H18" s="126">
        <f>C18+D18-E18+F18-G18</f>
        <v>466.23999999999069</v>
      </c>
      <c r="I18" s="67">
        <f>+H18/H22</f>
        <v>4.4087342184022747E-3</v>
      </c>
    </row>
    <row r="19" spans="1:9" s="68" customFormat="1" ht="25.5" x14ac:dyDescent="0.2">
      <c r="A19" s="43">
        <v>8000</v>
      </c>
      <c r="B19" s="73" t="s">
        <v>110</v>
      </c>
      <c r="C19" s="70">
        <v>0</v>
      </c>
      <c r="D19" s="70">
        <v>0</v>
      </c>
      <c r="E19" s="70">
        <v>0</v>
      </c>
      <c r="F19" s="70">
        <v>0</v>
      </c>
      <c r="G19" s="70">
        <v>0</v>
      </c>
      <c r="H19" s="126">
        <f>C19+D19-E19+F19-G19</f>
        <v>0</v>
      </c>
      <c r="I19" s="72">
        <f>+H19/H22</f>
        <v>0</v>
      </c>
    </row>
    <row r="20" spans="1:9" s="68" customFormat="1" ht="15.75" x14ac:dyDescent="0.2">
      <c r="A20" s="43">
        <v>9000</v>
      </c>
      <c r="B20" s="73" t="s">
        <v>35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126">
        <f>C20+D20-E20+F20-G20</f>
        <v>0</v>
      </c>
      <c r="I20" s="72">
        <f>+H20/H22</f>
        <v>0</v>
      </c>
    </row>
    <row r="21" spans="1:9" s="68" customFormat="1" ht="15" x14ac:dyDescent="0.2">
      <c r="A21" s="80" t="s">
        <v>8</v>
      </c>
      <c r="B21" s="76"/>
      <c r="C21" s="77">
        <f t="shared" ref="C21:H21" si="3">SUM(C18:C20)</f>
        <v>99758.7</v>
      </c>
      <c r="D21" s="77">
        <f t="shared" si="3"/>
        <v>0</v>
      </c>
      <c r="E21" s="77">
        <f t="shared" si="3"/>
        <v>0</v>
      </c>
      <c r="F21" s="77">
        <f t="shared" si="3"/>
        <v>0</v>
      </c>
      <c r="G21" s="77">
        <f t="shared" si="3"/>
        <v>99292.46</v>
      </c>
      <c r="H21" s="127">
        <f t="shared" si="3"/>
        <v>466.23999999999069</v>
      </c>
      <c r="I21" s="78">
        <f>SUM(I19:I20)</f>
        <v>0</v>
      </c>
    </row>
    <row r="22" spans="1:9" s="68" customFormat="1" ht="18" x14ac:dyDescent="0.2">
      <c r="A22" s="471" t="s">
        <v>42</v>
      </c>
      <c r="B22" s="472"/>
      <c r="C22" s="127">
        <f>C13+C16+C21</f>
        <v>105753.70999999999</v>
      </c>
      <c r="D22" s="127">
        <f>SUM(D13+D16+D21)</f>
        <v>0</v>
      </c>
      <c r="E22" s="127">
        <f>SUM(E13+E16+E21)</f>
        <v>0</v>
      </c>
      <c r="F22" s="127">
        <f>SUM(F13+F16+F21)</f>
        <v>99292.53</v>
      </c>
      <c r="G22" s="127">
        <f>SUM(G13+G16+G21)</f>
        <v>99292.530000000013</v>
      </c>
      <c r="H22" s="127">
        <f>SUM(H13+H16+H21)</f>
        <v>105753.70999999998</v>
      </c>
      <c r="I22" s="78">
        <f>I13+I16+I18+I19</f>
        <v>1</v>
      </c>
    </row>
    <row r="24" spans="1:9" ht="15.75" x14ac:dyDescent="0.25">
      <c r="A24" s="10"/>
      <c r="D24" s="37"/>
      <c r="H24" s="173"/>
    </row>
  </sheetData>
  <mergeCells count="14">
    <mergeCell ref="D7:D8"/>
    <mergeCell ref="E7:E8"/>
    <mergeCell ref="F7:G7"/>
    <mergeCell ref="A22:B22"/>
    <mergeCell ref="A1:I1"/>
    <mergeCell ref="A3:I3"/>
    <mergeCell ref="A4:I4"/>
    <mergeCell ref="A6:A8"/>
    <mergeCell ref="B6:B8"/>
    <mergeCell ref="C6:C8"/>
    <mergeCell ref="D6:G6"/>
    <mergeCell ref="H6:H8"/>
    <mergeCell ref="I6:I8"/>
    <mergeCell ref="A2:I2"/>
  </mergeCells>
  <printOptions horizontalCentered="1" verticalCentered="1"/>
  <pageMargins left="0" right="0" top="0" bottom="0" header="0" footer="0"/>
  <pageSetup scale="80" orientation="landscape" r:id="rId1"/>
  <headerFooter alignWithMargins="0">
    <oddHeader xml:space="preserve">&amp;R&amp;"Arial,Negrita"&amp;16ANEXO 2.29 </oddHeader>
    <oddFooter>&amp;F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2:AA621"/>
  <sheetViews>
    <sheetView view="pageBreakPreview" topLeftCell="A588" zoomScale="60" zoomScaleNormal="82" workbookViewId="0">
      <selection activeCell="AA592" sqref="AA592"/>
    </sheetView>
  </sheetViews>
  <sheetFormatPr baseColWidth="10" defaultRowHeight="15" x14ac:dyDescent="0.25"/>
  <cols>
    <col min="1" max="1" width="8.85546875" style="209" customWidth="1"/>
    <col min="2" max="2" width="5.7109375" style="209" customWidth="1"/>
    <col min="3" max="4" width="10.7109375" style="209" customWidth="1"/>
    <col min="5" max="5" width="30.7109375" style="209" customWidth="1"/>
    <col min="6" max="6" width="10.7109375" style="209" customWidth="1"/>
    <col min="7" max="7" width="20.7109375" style="209" customWidth="1"/>
    <col min="8" max="9" width="5.7109375" style="209" customWidth="1"/>
    <col min="10" max="10" width="10.7109375" style="209" customWidth="1"/>
    <col min="11" max="15" width="8.7109375" style="209" customWidth="1"/>
    <col min="16" max="16" width="12.7109375" style="209" bestFit="1" customWidth="1"/>
    <col min="17" max="17" width="11.42578125" style="209"/>
    <col min="18" max="18" width="18.140625" style="209" customWidth="1"/>
    <col min="19" max="19" width="18.42578125" style="209" customWidth="1"/>
    <col min="20" max="20" width="17.85546875" style="209" customWidth="1"/>
    <col min="21" max="21" width="17.28515625" style="209" customWidth="1"/>
    <col min="22" max="22" width="17.85546875" style="209" customWidth="1"/>
    <col min="23" max="23" width="17" style="209" customWidth="1"/>
    <col min="24" max="25" width="6.7109375" style="209" customWidth="1"/>
    <col min="26" max="16384" width="11.42578125" style="209"/>
  </cols>
  <sheetData>
    <row r="2" spans="1:25" ht="18.75" x14ac:dyDescent="0.3">
      <c r="A2" s="254" t="s">
        <v>1590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</row>
    <row r="3" spans="1:25" ht="15.75" x14ac:dyDescent="0.25">
      <c r="A3" s="253" t="s">
        <v>118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</row>
    <row r="4" spans="1:25" x14ac:dyDescent="0.25">
      <c r="A4" s="208" t="s">
        <v>1008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</row>
    <row r="5" spans="1:25" x14ac:dyDescent="0.25">
      <c r="A5" s="208" t="s">
        <v>1009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</row>
    <row r="6" spans="1:25" x14ac:dyDescent="0.25">
      <c r="A6" s="208"/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</row>
    <row r="8" spans="1:25" x14ac:dyDescent="0.25">
      <c r="A8" s="483" t="s">
        <v>73</v>
      </c>
      <c r="B8" s="483" t="s">
        <v>1010</v>
      </c>
      <c r="C8" s="486" t="s">
        <v>1011</v>
      </c>
      <c r="D8" s="486" t="s">
        <v>1012</v>
      </c>
      <c r="E8" s="483" t="s">
        <v>45</v>
      </c>
      <c r="F8" s="481" t="s">
        <v>72</v>
      </c>
      <c r="G8" s="482"/>
      <c r="H8" s="481" t="s">
        <v>71</v>
      </c>
      <c r="I8" s="482"/>
      <c r="J8" s="486" t="s">
        <v>1013</v>
      </c>
      <c r="K8" s="481" t="s">
        <v>70</v>
      </c>
      <c r="L8" s="489"/>
      <c r="M8" s="489"/>
      <c r="N8" s="482"/>
      <c r="O8" s="486" t="s">
        <v>1014</v>
      </c>
      <c r="P8" s="486" t="s">
        <v>1015</v>
      </c>
      <c r="Q8" s="486" t="s">
        <v>1016</v>
      </c>
      <c r="R8" s="486" t="s">
        <v>1017</v>
      </c>
      <c r="S8" s="486" t="s">
        <v>1018</v>
      </c>
      <c r="T8" s="486" t="s">
        <v>1019</v>
      </c>
      <c r="U8" s="486" t="s">
        <v>99</v>
      </c>
      <c r="V8" s="486" t="s">
        <v>1020</v>
      </c>
      <c r="W8" s="486" t="s">
        <v>1021</v>
      </c>
      <c r="X8" s="481" t="s">
        <v>69</v>
      </c>
      <c r="Y8" s="482"/>
    </row>
    <row r="9" spans="1:25" x14ac:dyDescent="0.25">
      <c r="A9" s="484"/>
      <c r="B9" s="484"/>
      <c r="C9" s="487"/>
      <c r="D9" s="487"/>
      <c r="E9" s="484"/>
      <c r="F9" s="483" t="s">
        <v>68</v>
      </c>
      <c r="G9" s="483" t="s">
        <v>45</v>
      </c>
      <c r="H9" s="486" t="s">
        <v>67</v>
      </c>
      <c r="I9" s="486" t="s">
        <v>66</v>
      </c>
      <c r="J9" s="487"/>
      <c r="K9" s="481" t="s">
        <v>49</v>
      </c>
      <c r="L9" s="482"/>
      <c r="M9" s="481" t="s">
        <v>48</v>
      </c>
      <c r="N9" s="482"/>
      <c r="O9" s="487"/>
      <c r="P9" s="487"/>
      <c r="Q9" s="487"/>
      <c r="R9" s="487"/>
      <c r="S9" s="487"/>
      <c r="T9" s="487"/>
      <c r="U9" s="487"/>
      <c r="V9" s="487"/>
      <c r="W9" s="487"/>
      <c r="X9" s="486" t="s">
        <v>1022</v>
      </c>
      <c r="Y9" s="483" t="s">
        <v>52</v>
      </c>
    </row>
    <row r="10" spans="1:25" x14ac:dyDescent="0.25">
      <c r="A10" s="485"/>
      <c r="B10" s="485"/>
      <c r="C10" s="488"/>
      <c r="D10" s="488"/>
      <c r="E10" s="485"/>
      <c r="F10" s="485"/>
      <c r="G10" s="485"/>
      <c r="H10" s="488"/>
      <c r="I10" s="488"/>
      <c r="J10" s="488"/>
      <c r="K10" s="210" t="s">
        <v>51</v>
      </c>
      <c r="L10" s="210" t="s">
        <v>65</v>
      </c>
      <c r="M10" s="210" t="s">
        <v>51</v>
      </c>
      <c r="N10" s="210" t="s">
        <v>65</v>
      </c>
      <c r="O10" s="488"/>
      <c r="P10" s="488"/>
      <c r="Q10" s="488"/>
      <c r="R10" s="488"/>
      <c r="S10" s="488"/>
      <c r="T10" s="488"/>
      <c r="U10" s="488"/>
      <c r="V10" s="488"/>
      <c r="W10" s="488"/>
      <c r="X10" s="488"/>
      <c r="Y10" s="485"/>
    </row>
    <row r="11" spans="1:25" customFormat="1" ht="12.75" x14ac:dyDescent="0.2">
      <c r="A11" s="255"/>
      <c r="B11" s="256" t="s">
        <v>1023</v>
      </c>
      <c r="C11" s="256"/>
      <c r="D11" s="256"/>
      <c r="E11" s="256"/>
      <c r="F11" s="256"/>
      <c r="G11" s="256"/>
      <c r="H11" s="256"/>
      <c r="I11" s="256"/>
      <c r="J11" s="256"/>
      <c r="K11" s="256"/>
      <c r="L11" s="256"/>
      <c r="M11" s="256"/>
      <c r="N11" s="256"/>
      <c r="O11" s="256"/>
      <c r="P11" s="257"/>
      <c r="Q11" s="257"/>
      <c r="R11" s="257"/>
      <c r="S11" s="257"/>
      <c r="T11" s="257"/>
      <c r="U11" s="257"/>
      <c r="V11" s="257"/>
      <c r="W11" s="257"/>
      <c r="X11" s="258"/>
      <c r="Y11" s="258"/>
    </row>
    <row r="12" spans="1:25" customFormat="1" ht="27" x14ac:dyDescent="0.2">
      <c r="A12" s="259">
        <v>1</v>
      </c>
      <c r="B12" s="259" t="s">
        <v>323</v>
      </c>
      <c r="C12" s="259" t="s">
        <v>124</v>
      </c>
      <c r="D12" s="259" t="s">
        <v>418</v>
      </c>
      <c r="E12" s="260" t="s">
        <v>1024</v>
      </c>
      <c r="F12" s="259" t="s">
        <v>1025</v>
      </c>
      <c r="G12" s="260" t="s">
        <v>681</v>
      </c>
      <c r="H12" s="259" t="s">
        <v>1026</v>
      </c>
      <c r="I12" s="259" t="s">
        <v>1026</v>
      </c>
      <c r="J12" s="260" t="s">
        <v>389</v>
      </c>
      <c r="K12" s="259" t="s">
        <v>481</v>
      </c>
      <c r="L12" s="259" t="s">
        <v>482</v>
      </c>
      <c r="M12" s="259" t="s">
        <v>481</v>
      </c>
      <c r="N12" s="259" t="s">
        <v>482</v>
      </c>
      <c r="O12" s="377" t="s">
        <v>1027</v>
      </c>
      <c r="P12" s="378" t="s">
        <v>2021</v>
      </c>
      <c r="Q12" s="379" t="s">
        <v>1028</v>
      </c>
      <c r="R12" s="385">
        <v>0</v>
      </c>
      <c r="S12" s="385">
        <v>400000</v>
      </c>
      <c r="T12" s="385">
        <v>400000</v>
      </c>
      <c r="U12" s="385">
        <v>400000</v>
      </c>
      <c r="V12" s="385">
        <v>400000</v>
      </c>
      <c r="W12" s="385">
        <v>400000</v>
      </c>
      <c r="X12" s="390">
        <v>1</v>
      </c>
      <c r="Y12" s="390">
        <v>1</v>
      </c>
    </row>
    <row r="13" spans="1:25" customFormat="1" ht="12.75" x14ac:dyDescent="0.2">
      <c r="A13" s="255">
        <v>1</v>
      </c>
      <c r="B13" s="256" t="s">
        <v>1029</v>
      </c>
      <c r="C13" s="256"/>
      <c r="D13" s="256"/>
      <c r="E13" s="256"/>
      <c r="F13" s="256"/>
      <c r="G13" s="256"/>
      <c r="H13" s="256"/>
      <c r="I13" s="256"/>
      <c r="J13" s="256"/>
      <c r="K13" s="256"/>
      <c r="L13" s="256"/>
      <c r="M13" s="256"/>
      <c r="N13" s="256"/>
      <c r="O13" s="381"/>
      <c r="P13" s="382"/>
      <c r="Q13" s="382"/>
      <c r="R13" s="386">
        <f t="shared" ref="R13:W13" si="0">+R12</f>
        <v>0</v>
      </c>
      <c r="S13" s="386">
        <f t="shared" si="0"/>
        <v>400000</v>
      </c>
      <c r="T13" s="386">
        <f t="shared" si="0"/>
        <v>400000</v>
      </c>
      <c r="U13" s="386">
        <f t="shared" si="0"/>
        <v>400000</v>
      </c>
      <c r="V13" s="386">
        <f t="shared" si="0"/>
        <v>400000</v>
      </c>
      <c r="W13" s="386">
        <f t="shared" si="0"/>
        <v>400000</v>
      </c>
      <c r="X13" s="391"/>
      <c r="Y13" s="391"/>
    </row>
    <row r="14" spans="1:25" customFormat="1" ht="12.75" x14ac:dyDescent="0.2">
      <c r="A14" s="255"/>
      <c r="B14" s="256" t="s">
        <v>1030</v>
      </c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6"/>
      <c r="O14" s="381"/>
      <c r="P14" s="382"/>
      <c r="Q14" s="382"/>
      <c r="R14" s="386"/>
      <c r="S14" s="386"/>
      <c r="T14" s="386"/>
      <c r="U14" s="386"/>
      <c r="V14" s="386"/>
      <c r="W14" s="386"/>
      <c r="X14" s="391"/>
      <c r="Y14" s="391"/>
    </row>
    <row r="15" spans="1:25" customFormat="1" ht="36" x14ac:dyDescent="0.2">
      <c r="A15" s="259">
        <v>1</v>
      </c>
      <c r="B15" s="259" t="s">
        <v>175</v>
      </c>
      <c r="C15" s="259" t="s">
        <v>483</v>
      </c>
      <c r="D15" s="259" t="s">
        <v>222</v>
      </c>
      <c r="E15" s="260" t="s">
        <v>484</v>
      </c>
      <c r="F15" s="259" t="s">
        <v>1031</v>
      </c>
      <c r="G15" s="260" t="s">
        <v>1032</v>
      </c>
      <c r="H15" s="259" t="s">
        <v>1026</v>
      </c>
      <c r="I15" s="259" t="s">
        <v>1026</v>
      </c>
      <c r="J15" s="260" t="s">
        <v>176</v>
      </c>
      <c r="K15" s="259" t="s">
        <v>485</v>
      </c>
      <c r="L15" s="259" t="s">
        <v>486</v>
      </c>
      <c r="M15" s="259" t="s">
        <v>487</v>
      </c>
      <c r="N15" s="259" t="s">
        <v>488</v>
      </c>
      <c r="O15" s="377" t="s">
        <v>1033</v>
      </c>
      <c r="P15" s="378" t="s">
        <v>2021</v>
      </c>
      <c r="Q15" s="379" t="s">
        <v>1034</v>
      </c>
      <c r="R15" s="385">
        <v>0</v>
      </c>
      <c r="S15" s="385">
        <v>21599.66</v>
      </c>
      <c r="T15" s="385">
        <v>21599.66</v>
      </c>
      <c r="U15" s="385">
        <v>21599.66</v>
      </c>
      <c r="V15" s="385">
        <v>21599.66</v>
      </c>
      <c r="W15" s="385">
        <v>21599.66</v>
      </c>
      <c r="X15" s="390">
        <v>1</v>
      </c>
      <c r="Y15" s="390">
        <v>1</v>
      </c>
    </row>
    <row r="16" spans="1:25" customFormat="1" ht="12.75" x14ac:dyDescent="0.2">
      <c r="A16" s="255">
        <v>1</v>
      </c>
      <c r="B16" s="256" t="s">
        <v>1029</v>
      </c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381"/>
      <c r="P16" s="382"/>
      <c r="Q16" s="382"/>
      <c r="R16" s="386">
        <f t="shared" ref="R16:W16" si="1">+R15</f>
        <v>0</v>
      </c>
      <c r="S16" s="386">
        <f t="shared" si="1"/>
        <v>21599.66</v>
      </c>
      <c r="T16" s="386">
        <f t="shared" si="1"/>
        <v>21599.66</v>
      </c>
      <c r="U16" s="386">
        <f t="shared" si="1"/>
        <v>21599.66</v>
      </c>
      <c r="V16" s="386">
        <f t="shared" si="1"/>
        <v>21599.66</v>
      </c>
      <c r="W16" s="386">
        <f t="shared" si="1"/>
        <v>21599.66</v>
      </c>
      <c r="X16" s="391"/>
      <c r="Y16" s="391"/>
    </row>
    <row r="17" spans="1:25" customFormat="1" ht="12.75" x14ac:dyDescent="0.2">
      <c r="A17" s="255"/>
      <c r="B17" s="256" t="s">
        <v>1035</v>
      </c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381"/>
      <c r="P17" s="382"/>
      <c r="Q17" s="382"/>
      <c r="R17" s="386"/>
      <c r="S17" s="386"/>
      <c r="T17" s="386"/>
      <c r="U17" s="386"/>
      <c r="V17" s="386"/>
      <c r="W17" s="386"/>
      <c r="X17" s="391"/>
      <c r="Y17" s="391"/>
    </row>
    <row r="18" spans="1:25" customFormat="1" ht="18" x14ac:dyDescent="0.2">
      <c r="A18" s="259">
        <v>1</v>
      </c>
      <c r="B18" s="259" t="s">
        <v>175</v>
      </c>
      <c r="C18" s="259" t="s">
        <v>489</v>
      </c>
      <c r="D18" s="259" t="s">
        <v>242</v>
      </c>
      <c r="E18" s="260" t="s">
        <v>490</v>
      </c>
      <c r="F18" s="259" t="s">
        <v>1025</v>
      </c>
      <c r="G18" s="260" t="s">
        <v>681</v>
      </c>
      <c r="H18" s="259" t="s">
        <v>1026</v>
      </c>
      <c r="I18" s="259" t="s">
        <v>1026</v>
      </c>
      <c r="J18" s="260" t="s">
        <v>176</v>
      </c>
      <c r="K18" s="259" t="s">
        <v>487</v>
      </c>
      <c r="L18" s="259" t="s">
        <v>486</v>
      </c>
      <c r="M18" s="259" t="s">
        <v>491</v>
      </c>
      <c r="N18" s="259" t="s">
        <v>497</v>
      </c>
      <c r="O18" s="377" t="s">
        <v>1033</v>
      </c>
      <c r="P18" s="378" t="s">
        <v>2021</v>
      </c>
      <c r="Q18" s="379" t="s">
        <v>1028</v>
      </c>
      <c r="R18" s="385">
        <v>0</v>
      </c>
      <c r="S18" s="385">
        <v>81975.94</v>
      </c>
      <c r="T18" s="385">
        <v>81975.94</v>
      </c>
      <c r="U18" s="385">
        <v>81975.94</v>
      </c>
      <c r="V18" s="385">
        <v>81975.94</v>
      </c>
      <c r="W18" s="385">
        <v>81975.94</v>
      </c>
      <c r="X18" s="390">
        <v>1</v>
      </c>
      <c r="Y18" s="390">
        <v>1</v>
      </c>
    </row>
    <row r="19" spans="1:25" customFormat="1" ht="12.75" x14ac:dyDescent="0.2">
      <c r="A19" s="255">
        <v>1</v>
      </c>
      <c r="B19" s="256" t="s">
        <v>1029</v>
      </c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  <c r="O19" s="381"/>
      <c r="P19" s="382"/>
      <c r="Q19" s="382"/>
      <c r="R19" s="386">
        <f t="shared" ref="R19:W19" si="2">+R18</f>
        <v>0</v>
      </c>
      <c r="S19" s="386">
        <f t="shared" si="2"/>
        <v>81975.94</v>
      </c>
      <c r="T19" s="386">
        <f t="shared" si="2"/>
        <v>81975.94</v>
      </c>
      <c r="U19" s="386">
        <f t="shared" si="2"/>
        <v>81975.94</v>
      </c>
      <c r="V19" s="386">
        <f t="shared" si="2"/>
        <v>81975.94</v>
      </c>
      <c r="W19" s="386">
        <f t="shared" si="2"/>
        <v>81975.94</v>
      </c>
      <c r="X19" s="391"/>
      <c r="Y19" s="391"/>
    </row>
    <row r="20" spans="1:25" customFormat="1" ht="12.75" x14ac:dyDescent="0.2">
      <c r="A20" s="255"/>
      <c r="B20" s="256" t="s">
        <v>1036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  <c r="O20" s="381"/>
      <c r="P20" s="382"/>
      <c r="Q20" s="382"/>
      <c r="R20" s="386"/>
      <c r="S20" s="386"/>
      <c r="T20" s="386"/>
      <c r="U20" s="386"/>
      <c r="V20" s="386"/>
      <c r="W20" s="386"/>
      <c r="X20" s="391"/>
      <c r="Y20" s="391"/>
    </row>
    <row r="21" spans="1:25" customFormat="1" ht="18" x14ac:dyDescent="0.2">
      <c r="A21" s="259">
        <v>1</v>
      </c>
      <c r="B21" s="259" t="s">
        <v>192</v>
      </c>
      <c r="C21" s="259" t="s">
        <v>391</v>
      </c>
      <c r="D21" s="259" t="s">
        <v>332</v>
      </c>
      <c r="E21" s="260" t="s">
        <v>196</v>
      </c>
      <c r="F21" s="259" t="s">
        <v>1025</v>
      </c>
      <c r="G21" s="260" t="s">
        <v>681</v>
      </c>
      <c r="H21" s="259" t="s">
        <v>1026</v>
      </c>
      <c r="I21" s="259" t="s">
        <v>1037</v>
      </c>
      <c r="J21" s="260" t="s">
        <v>186</v>
      </c>
      <c r="K21" s="259" t="s">
        <v>492</v>
      </c>
      <c r="L21" s="259" t="s">
        <v>493</v>
      </c>
      <c r="M21" s="259" t="s">
        <v>492</v>
      </c>
      <c r="N21" s="259" t="s">
        <v>178</v>
      </c>
      <c r="O21" s="377" t="s">
        <v>1038</v>
      </c>
      <c r="P21" s="378" t="s">
        <v>2021</v>
      </c>
      <c r="Q21" s="379" t="s">
        <v>1039</v>
      </c>
      <c r="R21" s="385">
        <v>3869365.8</v>
      </c>
      <c r="S21" s="385">
        <v>3869365.8</v>
      </c>
      <c r="T21" s="385">
        <v>3327400.35</v>
      </c>
      <c r="U21" s="385">
        <v>324661.44</v>
      </c>
      <c r="V21" s="385">
        <v>324661.44</v>
      </c>
      <c r="W21" s="385">
        <v>324661.44</v>
      </c>
      <c r="X21" s="390">
        <v>8.3905595071936595E-2</v>
      </c>
      <c r="Y21" s="390">
        <v>0.08</v>
      </c>
    </row>
    <row r="22" spans="1:25" customFormat="1" ht="12.75" x14ac:dyDescent="0.2">
      <c r="A22" s="255">
        <v>1</v>
      </c>
      <c r="B22" s="256" t="s">
        <v>1029</v>
      </c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  <c r="O22" s="381"/>
      <c r="P22" s="382"/>
      <c r="Q22" s="382"/>
      <c r="R22" s="386">
        <f t="shared" ref="R22:W22" si="3">+R21</f>
        <v>3869365.8</v>
      </c>
      <c r="S22" s="386">
        <f t="shared" si="3"/>
        <v>3869365.8</v>
      </c>
      <c r="T22" s="386">
        <f t="shared" si="3"/>
        <v>3327400.35</v>
      </c>
      <c r="U22" s="386">
        <f t="shared" si="3"/>
        <v>324661.44</v>
      </c>
      <c r="V22" s="386">
        <f t="shared" si="3"/>
        <v>324661.44</v>
      </c>
      <c r="W22" s="386">
        <f t="shared" si="3"/>
        <v>324661.44</v>
      </c>
      <c r="X22" s="391"/>
      <c r="Y22" s="391"/>
    </row>
    <row r="23" spans="1:25" customFormat="1" ht="12.75" x14ac:dyDescent="0.2">
      <c r="A23" s="255"/>
      <c r="B23" s="256" t="s">
        <v>1040</v>
      </c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381"/>
      <c r="P23" s="382"/>
      <c r="Q23" s="382"/>
      <c r="R23" s="386"/>
      <c r="S23" s="386"/>
      <c r="T23" s="386"/>
      <c r="U23" s="386"/>
      <c r="V23" s="386"/>
      <c r="W23" s="386"/>
      <c r="X23" s="391"/>
      <c r="Y23" s="391"/>
    </row>
    <row r="24" spans="1:25" customFormat="1" ht="18" x14ac:dyDescent="0.2">
      <c r="A24" s="259">
        <v>1</v>
      </c>
      <c r="B24" s="259" t="s">
        <v>182</v>
      </c>
      <c r="C24" s="259" t="s">
        <v>183</v>
      </c>
      <c r="D24" s="259" t="s">
        <v>184</v>
      </c>
      <c r="E24" s="260" t="s">
        <v>185</v>
      </c>
      <c r="F24" s="259" t="s">
        <v>1025</v>
      </c>
      <c r="G24" s="260" t="s">
        <v>681</v>
      </c>
      <c r="H24" s="259" t="s">
        <v>1026</v>
      </c>
      <c r="I24" s="259" t="s">
        <v>1037</v>
      </c>
      <c r="J24" s="260" t="s">
        <v>186</v>
      </c>
      <c r="K24" s="259" t="s">
        <v>492</v>
      </c>
      <c r="L24" s="259" t="s">
        <v>493</v>
      </c>
      <c r="M24" s="259" t="s">
        <v>492</v>
      </c>
      <c r="N24" s="259" t="s">
        <v>178</v>
      </c>
      <c r="O24" s="377" t="s">
        <v>1033</v>
      </c>
      <c r="P24" s="378" t="s">
        <v>2021</v>
      </c>
      <c r="Q24" s="379" t="s">
        <v>1041</v>
      </c>
      <c r="R24" s="385">
        <v>2195916</v>
      </c>
      <c r="S24" s="385">
        <v>2601334.83</v>
      </c>
      <c r="T24" s="385">
        <v>2575558.83</v>
      </c>
      <c r="U24" s="385">
        <v>1704892.87</v>
      </c>
      <c r="V24" s="385">
        <v>1704892.87</v>
      </c>
      <c r="W24" s="385">
        <v>1653286.15</v>
      </c>
      <c r="X24" s="390">
        <v>0.655391551421314</v>
      </c>
      <c r="Y24" s="390">
        <v>0.66</v>
      </c>
    </row>
    <row r="25" spans="1:25" customFormat="1" ht="18" x14ac:dyDescent="0.2">
      <c r="A25" s="259">
        <v>2</v>
      </c>
      <c r="B25" s="259" t="s">
        <v>182</v>
      </c>
      <c r="C25" s="259" t="s">
        <v>183</v>
      </c>
      <c r="D25" s="259" t="s">
        <v>373</v>
      </c>
      <c r="E25" s="260" t="s">
        <v>185</v>
      </c>
      <c r="F25" s="259" t="s">
        <v>1025</v>
      </c>
      <c r="G25" s="260" t="s">
        <v>681</v>
      </c>
      <c r="H25" s="259" t="s">
        <v>1026</v>
      </c>
      <c r="I25" s="259" t="s">
        <v>1037</v>
      </c>
      <c r="J25" s="260" t="s">
        <v>186</v>
      </c>
      <c r="K25" s="259" t="s">
        <v>492</v>
      </c>
      <c r="L25" s="259" t="s">
        <v>493</v>
      </c>
      <c r="M25" s="259" t="s">
        <v>492</v>
      </c>
      <c r="N25" s="259" t="s">
        <v>178</v>
      </c>
      <c r="O25" s="377" t="s">
        <v>1038</v>
      </c>
      <c r="P25" s="378" t="s">
        <v>2021</v>
      </c>
      <c r="Q25" s="379" t="s">
        <v>1041</v>
      </c>
      <c r="R25" s="385">
        <v>1179864.6599999999</v>
      </c>
      <c r="S25" s="385">
        <v>1179864.6599999999</v>
      </c>
      <c r="T25" s="385">
        <v>1053415.83</v>
      </c>
      <c r="U25" s="385">
        <v>487259.5</v>
      </c>
      <c r="V25" s="385">
        <v>487259.5</v>
      </c>
      <c r="W25" s="385">
        <v>473192.68</v>
      </c>
      <c r="X25" s="390">
        <v>0.41297914626920007</v>
      </c>
      <c r="Y25" s="390">
        <v>0.41</v>
      </c>
    </row>
    <row r="26" spans="1:25" customFormat="1" ht="18" x14ac:dyDescent="0.2">
      <c r="A26" s="259">
        <v>3</v>
      </c>
      <c r="B26" s="259" t="s">
        <v>182</v>
      </c>
      <c r="C26" s="259" t="s">
        <v>183</v>
      </c>
      <c r="D26" s="259" t="s">
        <v>1591</v>
      </c>
      <c r="E26" s="260" t="s">
        <v>185</v>
      </c>
      <c r="F26" s="259" t="s">
        <v>1025</v>
      </c>
      <c r="G26" s="260" t="s">
        <v>681</v>
      </c>
      <c r="H26" s="259" t="s">
        <v>1026</v>
      </c>
      <c r="I26" s="259" t="s">
        <v>1037</v>
      </c>
      <c r="J26" s="260" t="s">
        <v>186</v>
      </c>
      <c r="K26" s="259" t="s">
        <v>587</v>
      </c>
      <c r="L26" s="259" t="s">
        <v>506</v>
      </c>
      <c r="M26" s="259" t="s">
        <v>1460</v>
      </c>
      <c r="N26" s="259" t="s">
        <v>178</v>
      </c>
      <c r="O26" s="377" t="s">
        <v>1042</v>
      </c>
      <c r="P26" s="378" t="s">
        <v>2021</v>
      </c>
      <c r="Q26" s="379" t="s">
        <v>1592</v>
      </c>
      <c r="R26" s="385">
        <v>0</v>
      </c>
      <c r="S26" s="385">
        <v>69000</v>
      </c>
      <c r="T26" s="385">
        <v>69000</v>
      </c>
      <c r="U26" s="385">
        <v>58495.08</v>
      </c>
      <c r="V26" s="385">
        <v>58495.08</v>
      </c>
      <c r="W26" s="385">
        <v>58495.08</v>
      </c>
      <c r="X26" s="390">
        <v>0.84775478260869563</v>
      </c>
      <c r="Y26" s="390">
        <v>0.85</v>
      </c>
    </row>
    <row r="27" spans="1:25" customFormat="1" ht="27" x14ac:dyDescent="0.2">
      <c r="A27" s="259">
        <v>4</v>
      </c>
      <c r="B27" s="259" t="s">
        <v>182</v>
      </c>
      <c r="C27" s="259" t="s">
        <v>183</v>
      </c>
      <c r="D27" s="259" t="s">
        <v>415</v>
      </c>
      <c r="E27" s="260" t="s">
        <v>494</v>
      </c>
      <c r="F27" s="259" t="s">
        <v>1025</v>
      </c>
      <c r="G27" s="260" t="s">
        <v>681</v>
      </c>
      <c r="H27" s="259" t="s">
        <v>1026</v>
      </c>
      <c r="I27" s="259" t="s">
        <v>1026</v>
      </c>
      <c r="J27" s="260" t="s">
        <v>495</v>
      </c>
      <c r="K27" s="259" t="s">
        <v>496</v>
      </c>
      <c r="L27" s="259" t="s">
        <v>497</v>
      </c>
      <c r="M27" s="259" t="s">
        <v>498</v>
      </c>
      <c r="N27" s="259" t="s">
        <v>497</v>
      </c>
      <c r="O27" s="377" t="s">
        <v>1042</v>
      </c>
      <c r="P27" s="378" t="s">
        <v>2021</v>
      </c>
      <c r="Q27" s="379" t="s">
        <v>1028</v>
      </c>
      <c r="R27" s="385">
        <v>0</v>
      </c>
      <c r="S27" s="385">
        <v>262228.69</v>
      </c>
      <c r="T27" s="385">
        <v>262228.69</v>
      </c>
      <c r="U27" s="385">
        <v>262228.69</v>
      </c>
      <c r="V27" s="385">
        <v>262228.69</v>
      </c>
      <c r="W27" s="385">
        <v>262228.69</v>
      </c>
      <c r="X27" s="390">
        <v>1</v>
      </c>
      <c r="Y27" s="390">
        <v>1</v>
      </c>
    </row>
    <row r="28" spans="1:25" customFormat="1" ht="12.75" x14ac:dyDescent="0.2">
      <c r="A28" s="255">
        <v>4</v>
      </c>
      <c r="B28" s="256" t="s">
        <v>1029</v>
      </c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381"/>
      <c r="P28" s="382"/>
      <c r="Q28" s="382"/>
      <c r="R28" s="386">
        <f>SUM(R24:R27)</f>
        <v>3375780.66</v>
      </c>
      <c r="S28" s="386">
        <f t="shared" ref="S28:W28" si="4">SUM(S24:S27)</f>
        <v>4112428.18</v>
      </c>
      <c r="T28" s="386">
        <f t="shared" si="4"/>
        <v>3960203.35</v>
      </c>
      <c r="U28" s="386">
        <f t="shared" si="4"/>
        <v>2512876.14</v>
      </c>
      <c r="V28" s="386">
        <f t="shared" si="4"/>
        <v>2512876.14</v>
      </c>
      <c r="W28" s="386">
        <f t="shared" si="4"/>
        <v>2447202.6</v>
      </c>
      <c r="X28" s="391"/>
      <c r="Y28" s="391"/>
    </row>
    <row r="29" spans="1:25" customFormat="1" ht="12.75" x14ac:dyDescent="0.2">
      <c r="A29" s="255"/>
      <c r="B29" s="256" t="s">
        <v>1043</v>
      </c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381"/>
      <c r="P29" s="382"/>
      <c r="Q29" s="382"/>
      <c r="R29" s="386"/>
      <c r="S29" s="386"/>
      <c r="T29" s="386"/>
      <c r="U29" s="386"/>
      <c r="V29" s="386"/>
      <c r="W29" s="386"/>
      <c r="X29" s="391"/>
      <c r="Y29" s="391"/>
    </row>
    <row r="30" spans="1:25" customFormat="1" ht="18" x14ac:dyDescent="0.2">
      <c r="A30" s="259">
        <v>1</v>
      </c>
      <c r="B30" s="259" t="s">
        <v>188</v>
      </c>
      <c r="C30" s="259" t="s">
        <v>189</v>
      </c>
      <c r="D30" s="259" t="s">
        <v>190</v>
      </c>
      <c r="E30" s="260" t="s">
        <v>191</v>
      </c>
      <c r="F30" s="259" t="s">
        <v>1025</v>
      </c>
      <c r="G30" s="260" t="s">
        <v>681</v>
      </c>
      <c r="H30" s="259" t="s">
        <v>1026</v>
      </c>
      <c r="I30" s="259" t="s">
        <v>1037</v>
      </c>
      <c r="J30" s="260" t="s">
        <v>186</v>
      </c>
      <c r="K30" s="259" t="s">
        <v>492</v>
      </c>
      <c r="L30" s="259" t="s">
        <v>493</v>
      </c>
      <c r="M30" s="259" t="s">
        <v>492</v>
      </c>
      <c r="N30" s="259" t="s">
        <v>178</v>
      </c>
      <c r="O30" s="377" t="s">
        <v>1033</v>
      </c>
      <c r="P30" s="378" t="s">
        <v>2021</v>
      </c>
      <c r="Q30" s="379" t="s">
        <v>1028</v>
      </c>
      <c r="R30" s="385">
        <v>399540</v>
      </c>
      <c r="S30" s="385">
        <v>519011.63</v>
      </c>
      <c r="T30" s="385">
        <v>519011.63</v>
      </c>
      <c r="U30" s="385">
        <v>338870.91</v>
      </c>
      <c r="V30" s="385">
        <v>338870.91</v>
      </c>
      <c r="W30" s="385">
        <v>337804.73</v>
      </c>
      <c r="X30" s="390">
        <v>0.65291583157780098</v>
      </c>
      <c r="Y30" s="390">
        <v>0.65</v>
      </c>
    </row>
    <row r="31" spans="1:25" customFormat="1" ht="18" x14ac:dyDescent="0.2">
      <c r="A31" s="259">
        <v>2</v>
      </c>
      <c r="B31" s="259" t="s">
        <v>188</v>
      </c>
      <c r="C31" s="259" t="s">
        <v>189</v>
      </c>
      <c r="D31" s="259" t="s">
        <v>1593</v>
      </c>
      <c r="E31" s="260" t="s">
        <v>191</v>
      </c>
      <c r="F31" s="259" t="s">
        <v>1025</v>
      </c>
      <c r="G31" s="260" t="s">
        <v>681</v>
      </c>
      <c r="H31" s="259" t="s">
        <v>1026</v>
      </c>
      <c r="I31" s="259" t="s">
        <v>1037</v>
      </c>
      <c r="J31" s="260" t="s">
        <v>186</v>
      </c>
      <c r="K31" s="259" t="s">
        <v>587</v>
      </c>
      <c r="L31" s="259" t="s">
        <v>506</v>
      </c>
      <c r="M31" s="259" t="s">
        <v>1460</v>
      </c>
      <c r="N31" s="259" t="s">
        <v>178</v>
      </c>
      <c r="O31" s="377" t="s">
        <v>1042</v>
      </c>
      <c r="P31" s="378" t="s">
        <v>2021</v>
      </c>
      <c r="Q31" s="379" t="s">
        <v>1594</v>
      </c>
      <c r="R31" s="385">
        <v>0</v>
      </c>
      <c r="S31" s="385">
        <v>60000</v>
      </c>
      <c r="T31" s="385">
        <v>60000</v>
      </c>
      <c r="U31" s="385">
        <v>41398.730000000003</v>
      </c>
      <c r="V31" s="385">
        <v>41398.730000000003</v>
      </c>
      <c r="W31" s="385">
        <v>41398.730000000003</v>
      </c>
      <c r="X31" s="390">
        <v>0.68997883333333343</v>
      </c>
      <c r="Y31" s="390">
        <v>0.69</v>
      </c>
    </row>
    <row r="32" spans="1:25" customFormat="1" ht="18" x14ac:dyDescent="0.2">
      <c r="A32" s="259">
        <v>3</v>
      </c>
      <c r="B32" s="259" t="s">
        <v>292</v>
      </c>
      <c r="C32" s="259" t="s">
        <v>189</v>
      </c>
      <c r="D32" s="259" t="s">
        <v>427</v>
      </c>
      <c r="E32" s="260" t="s">
        <v>499</v>
      </c>
      <c r="F32" s="259" t="s">
        <v>1025</v>
      </c>
      <c r="G32" s="260" t="s">
        <v>681</v>
      </c>
      <c r="H32" s="259" t="s">
        <v>1026</v>
      </c>
      <c r="I32" s="259" t="s">
        <v>1026</v>
      </c>
      <c r="J32" s="260" t="s">
        <v>349</v>
      </c>
      <c r="K32" s="259" t="s">
        <v>500</v>
      </c>
      <c r="L32" s="259" t="s">
        <v>486</v>
      </c>
      <c r="M32" s="259" t="s">
        <v>500</v>
      </c>
      <c r="N32" s="259" t="s">
        <v>542</v>
      </c>
      <c r="O32" s="377" t="s">
        <v>1033</v>
      </c>
      <c r="P32" s="378" t="s">
        <v>2021</v>
      </c>
      <c r="Q32" s="379" t="s">
        <v>1028</v>
      </c>
      <c r="R32" s="385">
        <v>0</v>
      </c>
      <c r="S32" s="385">
        <v>3094.7</v>
      </c>
      <c r="T32" s="385">
        <v>3094.7</v>
      </c>
      <c r="U32" s="385">
        <v>3094.7</v>
      </c>
      <c r="V32" s="385">
        <v>3094.7</v>
      </c>
      <c r="W32" s="385">
        <v>3094.7</v>
      </c>
      <c r="X32" s="390">
        <v>1</v>
      </c>
      <c r="Y32" s="390">
        <v>1</v>
      </c>
    </row>
    <row r="33" spans="1:25" customFormat="1" ht="18" x14ac:dyDescent="0.2">
      <c r="A33" s="259">
        <v>4</v>
      </c>
      <c r="B33" s="259" t="s">
        <v>188</v>
      </c>
      <c r="C33" s="259" t="s">
        <v>189</v>
      </c>
      <c r="D33" s="259" t="s">
        <v>413</v>
      </c>
      <c r="E33" s="260" t="s">
        <v>501</v>
      </c>
      <c r="F33" s="259" t="s">
        <v>1025</v>
      </c>
      <c r="G33" s="260" t="s">
        <v>681</v>
      </c>
      <c r="H33" s="259" t="s">
        <v>1026</v>
      </c>
      <c r="I33" s="259" t="s">
        <v>1037</v>
      </c>
      <c r="J33" s="260" t="s">
        <v>181</v>
      </c>
      <c r="K33" s="259" t="s">
        <v>502</v>
      </c>
      <c r="L33" s="259" t="s">
        <v>486</v>
      </c>
      <c r="M33" s="259" t="s">
        <v>178</v>
      </c>
      <c r="N33" s="259" t="s">
        <v>178</v>
      </c>
      <c r="O33" s="377" t="s">
        <v>1044</v>
      </c>
      <c r="P33" s="378" t="s">
        <v>2022</v>
      </c>
      <c r="Q33" s="379" t="s">
        <v>1028</v>
      </c>
      <c r="R33" s="385">
        <v>0</v>
      </c>
      <c r="S33" s="385">
        <v>37525</v>
      </c>
      <c r="T33" s="385">
        <v>0</v>
      </c>
      <c r="U33" s="385">
        <v>0</v>
      </c>
      <c r="V33" s="385">
        <v>0</v>
      </c>
      <c r="W33" s="385">
        <v>0</v>
      </c>
      <c r="X33" s="390">
        <v>0</v>
      </c>
      <c r="Y33" s="390">
        <v>0</v>
      </c>
    </row>
    <row r="34" spans="1:25" customFormat="1" ht="12.75" x14ac:dyDescent="0.2">
      <c r="A34" s="255">
        <v>4</v>
      </c>
      <c r="B34" s="256" t="s">
        <v>1029</v>
      </c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381"/>
      <c r="P34" s="382"/>
      <c r="Q34" s="382"/>
      <c r="R34" s="386">
        <f>SUM(R30:R33)</f>
        <v>399540</v>
      </c>
      <c r="S34" s="386">
        <f t="shared" ref="S34:W34" si="5">SUM(S30:S33)</f>
        <v>619631.32999999996</v>
      </c>
      <c r="T34" s="386">
        <f t="shared" si="5"/>
        <v>582106.32999999996</v>
      </c>
      <c r="U34" s="386">
        <f t="shared" si="5"/>
        <v>383364.33999999997</v>
      </c>
      <c r="V34" s="386">
        <f t="shared" si="5"/>
        <v>383364.33999999997</v>
      </c>
      <c r="W34" s="386">
        <f t="shared" si="5"/>
        <v>382298.16</v>
      </c>
      <c r="X34" s="391"/>
      <c r="Y34" s="391"/>
    </row>
    <row r="35" spans="1:25" customFormat="1" ht="12.75" x14ac:dyDescent="0.2">
      <c r="A35" s="255"/>
      <c r="B35" s="256" t="s">
        <v>1045</v>
      </c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381"/>
      <c r="P35" s="382"/>
      <c r="Q35" s="382"/>
      <c r="R35" s="386"/>
      <c r="S35" s="386"/>
      <c r="T35" s="386"/>
      <c r="U35" s="386"/>
      <c r="V35" s="386"/>
      <c r="W35" s="386"/>
      <c r="X35" s="391"/>
      <c r="Y35" s="391"/>
    </row>
    <row r="36" spans="1:25" customFormat="1" ht="18" x14ac:dyDescent="0.2">
      <c r="A36" s="259">
        <v>1</v>
      </c>
      <c r="B36" s="259" t="s">
        <v>192</v>
      </c>
      <c r="C36" s="259" t="s">
        <v>503</v>
      </c>
      <c r="D36" s="259" t="s">
        <v>195</v>
      </c>
      <c r="E36" s="260" t="s">
        <v>194</v>
      </c>
      <c r="F36" s="259" t="s">
        <v>1025</v>
      </c>
      <c r="G36" s="260" t="s">
        <v>681</v>
      </c>
      <c r="H36" s="259" t="s">
        <v>1026</v>
      </c>
      <c r="I36" s="259" t="s">
        <v>1037</v>
      </c>
      <c r="J36" s="260" t="s">
        <v>186</v>
      </c>
      <c r="K36" s="259" t="s">
        <v>492</v>
      </c>
      <c r="L36" s="259" t="s">
        <v>493</v>
      </c>
      <c r="M36" s="259" t="s">
        <v>492</v>
      </c>
      <c r="N36" s="259" t="s">
        <v>178</v>
      </c>
      <c r="O36" s="377" t="s">
        <v>1046</v>
      </c>
      <c r="P36" s="378" t="s">
        <v>2021</v>
      </c>
      <c r="Q36" s="379" t="s">
        <v>1028</v>
      </c>
      <c r="R36" s="385">
        <v>30504383.41</v>
      </c>
      <c r="S36" s="385">
        <v>33642094</v>
      </c>
      <c r="T36" s="385">
        <v>32517899.870000001</v>
      </c>
      <c r="U36" s="385">
        <v>25550487.859999999</v>
      </c>
      <c r="V36" s="385">
        <v>25547319.859999999</v>
      </c>
      <c r="W36" s="385">
        <v>25335458.359999999</v>
      </c>
      <c r="X36" s="390">
        <v>0.75947971193469699</v>
      </c>
      <c r="Y36" s="390">
        <v>0.76</v>
      </c>
    </row>
    <row r="37" spans="1:25" customFormat="1" ht="18" x14ac:dyDescent="0.2">
      <c r="A37" s="259">
        <v>2</v>
      </c>
      <c r="B37" s="259" t="s">
        <v>192</v>
      </c>
      <c r="C37" s="259" t="s">
        <v>503</v>
      </c>
      <c r="D37" s="259" t="s">
        <v>733</v>
      </c>
      <c r="E37" s="260" t="s">
        <v>1049</v>
      </c>
      <c r="F37" s="259" t="s">
        <v>1025</v>
      </c>
      <c r="G37" s="260" t="s">
        <v>681</v>
      </c>
      <c r="H37" s="259" t="s">
        <v>1026</v>
      </c>
      <c r="I37" s="259" t="s">
        <v>1037</v>
      </c>
      <c r="J37" s="260" t="s">
        <v>186</v>
      </c>
      <c r="K37" s="259" t="s">
        <v>857</v>
      </c>
      <c r="L37" s="259" t="s">
        <v>493</v>
      </c>
      <c r="M37" s="259" t="s">
        <v>857</v>
      </c>
      <c r="N37" s="259" t="s">
        <v>178</v>
      </c>
      <c r="O37" s="377" t="s">
        <v>1050</v>
      </c>
      <c r="P37" s="378" t="s">
        <v>2021</v>
      </c>
      <c r="Q37" s="379" t="s">
        <v>1051</v>
      </c>
      <c r="R37" s="385">
        <v>0</v>
      </c>
      <c r="S37" s="385">
        <v>60000</v>
      </c>
      <c r="T37" s="385">
        <v>59419.27</v>
      </c>
      <c r="U37" s="385">
        <v>59419.27</v>
      </c>
      <c r="V37" s="385">
        <v>59419.27</v>
      </c>
      <c r="W37" s="385">
        <v>59419.27</v>
      </c>
      <c r="X37" s="390">
        <v>0.99032116666666659</v>
      </c>
      <c r="Y37" s="390">
        <v>0.99</v>
      </c>
    </row>
    <row r="38" spans="1:25" customFormat="1" ht="45" x14ac:dyDescent="0.2">
      <c r="A38" s="259">
        <v>3</v>
      </c>
      <c r="B38" s="259" t="s">
        <v>192</v>
      </c>
      <c r="C38" s="259" t="s">
        <v>503</v>
      </c>
      <c r="D38" s="259" t="s">
        <v>932</v>
      </c>
      <c r="E38" s="260" t="s">
        <v>1052</v>
      </c>
      <c r="F38" s="259" t="s">
        <v>1025</v>
      </c>
      <c r="G38" s="260" t="s">
        <v>681</v>
      </c>
      <c r="H38" s="259" t="s">
        <v>1026</v>
      </c>
      <c r="I38" s="259" t="s">
        <v>1026</v>
      </c>
      <c r="J38" s="260" t="s">
        <v>389</v>
      </c>
      <c r="K38" s="259" t="s">
        <v>502</v>
      </c>
      <c r="L38" s="259" t="s">
        <v>486</v>
      </c>
      <c r="M38" s="259" t="s">
        <v>502</v>
      </c>
      <c r="N38" s="259" t="s">
        <v>542</v>
      </c>
      <c r="O38" s="377" t="s">
        <v>1027</v>
      </c>
      <c r="P38" s="378" t="s">
        <v>2021</v>
      </c>
      <c r="Q38" s="379" t="s">
        <v>1053</v>
      </c>
      <c r="R38" s="385">
        <v>0</v>
      </c>
      <c r="S38" s="385">
        <v>2000000</v>
      </c>
      <c r="T38" s="385">
        <v>2000000</v>
      </c>
      <c r="U38" s="385">
        <v>2000000</v>
      </c>
      <c r="V38" s="385">
        <v>2000000</v>
      </c>
      <c r="W38" s="385">
        <v>2000000</v>
      </c>
      <c r="X38" s="390">
        <v>1</v>
      </c>
      <c r="Y38" s="390">
        <v>1</v>
      </c>
    </row>
    <row r="39" spans="1:25" customFormat="1" ht="36" x14ac:dyDescent="0.2">
      <c r="A39" s="259">
        <v>4</v>
      </c>
      <c r="B39" s="259" t="s">
        <v>192</v>
      </c>
      <c r="C39" s="259" t="s">
        <v>503</v>
      </c>
      <c r="D39" s="259" t="s">
        <v>750</v>
      </c>
      <c r="E39" s="260" t="s">
        <v>1595</v>
      </c>
      <c r="F39" s="259" t="s">
        <v>1025</v>
      </c>
      <c r="G39" s="260" t="s">
        <v>681</v>
      </c>
      <c r="H39" s="259" t="s">
        <v>1026</v>
      </c>
      <c r="I39" s="259" t="s">
        <v>1037</v>
      </c>
      <c r="J39" s="260" t="s">
        <v>186</v>
      </c>
      <c r="K39" s="259" t="s">
        <v>673</v>
      </c>
      <c r="L39" s="259" t="s">
        <v>493</v>
      </c>
      <c r="M39" s="259" t="s">
        <v>1460</v>
      </c>
      <c r="N39" s="259" t="s">
        <v>178</v>
      </c>
      <c r="O39" s="377" t="s">
        <v>1050</v>
      </c>
      <c r="P39" s="378" t="s">
        <v>2021</v>
      </c>
      <c r="Q39" s="379" t="s">
        <v>1054</v>
      </c>
      <c r="R39" s="385">
        <v>0</v>
      </c>
      <c r="S39" s="385">
        <v>1940000</v>
      </c>
      <c r="T39" s="385">
        <v>1940000</v>
      </c>
      <c r="U39" s="385">
        <v>1219391.3799999999</v>
      </c>
      <c r="V39" s="385">
        <v>1219391.3799999999</v>
      </c>
      <c r="W39" s="385">
        <v>967770.94</v>
      </c>
      <c r="X39" s="390">
        <v>0.62855225773195866</v>
      </c>
      <c r="Y39" s="390">
        <v>0.63</v>
      </c>
    </row>
    <row r="40" spans="1:25" customFormat="1" ht="18" x14ac:dyDescent="0.2">
      <c r="A40" s="259">
        <v>5</v>
      </c>
      <c r="B40" s="259" t="s">
        <v>192</v>
      </c>
      <c r="C40" s="259" t="s">
        <v>503</v>
      </c>
      <c r="D40" s="259" t="s">
        <v>1596</v>
      </c>
      <c r="E40" s="260" t="s">
        <v>194</v>
      </c>
      <c r="F40" s="259" t="s">
        <v>1025</v>
      </c>
      <c r="G40" s="260" t="s">
        <v>681</v>
      </c>
      <c r="H40" s="259" t="s">
        <v>1026</v>
      </c>
      <c r="I40" s="259" t="s">
        <v>1037</v>
      </c>
      <c r="J40" s="260" t="s">
        <v>186</v>
      </c>
      <c r="K40" s="259" t="s">
        <v>587</v>
      </c>
      <c r="L40" s="259" t="s">
        <v>506</v>
      </c>
      <c r="M40" s="259" t="s">
        <v>1460</v>
      </c>
      <c r="N40" s="259" t="s">
        <v>178</v>
      </c>
      <c r="O40" s="377" t="s">
        <v>1027</v>
      </c>
      <c r="P40" s="378" t="s">
        <v>2021</v>
      </c>
      <c r="Q40" s="379" t="s">
        <v>1597</v>
      </c>
      <c r="R40" s="385">
        <v>0</v>
      </c>
      <c r="S40" s="385">
        <v>101410.5</v>
      </c>
      <c r="T40" s="385">
        <v>101410.5</v>
      </c>
      <c r="U40" s="385">
        <v>101410.5</v>
      </c>
      <c r="V40" s="385">
        <v>101410.5</v>
      </c>
      <c r="W40" s="385">
        <v>0</v>
      </c>
      <c r="X40" s="390">
        <v>1</v>
      </c>
      <c r="Y40" s="390">
        <v>0</v>
      </c>
    </row>
    <row r="41" spans="1:25" customFormat="1" ht="12.75" x14ac:dyDescent="0.2">
      <c r="A41" s="255">
        <v>5</v>
      </c>
      <c r="B41" s="256" t="s">
        <v>1029</v>
      </c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381"/>
      <c r="P41" s="382"/>
      <c r="Q41" s="382"/>
      <c r="R41" s="386">
        <f>SUM(R36:R40)</f>
        <v>30504383.41</v>
      </c>
      <c r="S41" s="386">
        <f t="shared" ref="S41:W41" si="6">SUM(S36:S40)</f>
        <v>37743504.5</v>
      </c>
      <c r="T41" s="386">
        <f t="shared" si="6"/>
        <v>36618729.640000001</v>
      </c>
      <c r="U41" s="386">
        <f t="shared" si="6"/>
        <v>28930709.009999998</v>
      </c>
      <c r="V41" s="386">
        <f t="shared" si="6"/>
        <v>28927541.009999998</v>
      </c>
      <c r="W41" s="386">
        <f t="shared" si="6"/>
        <v>28362648.57</v>
      </c>
      <c r="X41" s="391"/>
      <c r="Y41" s="391"/>
    </row>
    <row r="42" spans="1:25" customFormat="1" ht="12.75" x14ac:dyDescent="0.2">
      <c r="A42" s="255"/>
      <c r="B42" s="256" t="s">
        <v>1055</v>
      </c>
      <c r="C42" s="256"/>
      <c r="D42" s="256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381"/>
      <c r="P42" s="382"/>
      <c r="Q42" s="382"/>
      <c r="R42" s="386"/>
      <c r="S42" s="386"/>
      <c r="T42" s="386"/>
      <c r="U42" s="386"/>
      <c r="V42" s="386"/>
      <c r="W42" s="386"/>
      <c r="X42" s="391"/>
      <c r="Y42" s="391"/>
    </row>
    <row r="43" spans="1:25" customFormat="1" ht="18" x14ac:dyDescent="0.2">
      <c r="A43" s="259">
        <v>1</v>
      </c>
      <c r="B43" s="259" t="s">
        <v>198</v>
      </c>
      <c r="C43" s="259" t="s">
        <v>504</v>
      </c>
      <c r="D43" s="259" t="s">
        <v>199</v>
      </c>
      <c r="E43" s="260" t="s">
        <v>200</v>
      </c>
      <c r="F43" s="259" t="s">
        <v>1025</v>
      </c>
      <c r="G43" s="260" t="s">
        <v>681</v>
      </c>
      <c r="H43" s="259" t="s">
        <v>1026</v>
      </c>
      <c r="I43" s="259" t="s">
        <v>1037</v>
      </c>
      <c r="J43" s="260" t="s">
        <v>186</v>
      </c>
      <c r="K43" s="259" t="s">
        <v>492</v>
      </c>
      <c r="L43" s="259" t="s">
        <v>493</v>
      </c>
      <c r="M43" s="259" t="s">
        <v>492</v>
      </c>
      <c r="N43" s="259" t="s">
        <v>178</v>
      </c>
      <c r="O43" s="377" t="s">
        <v>1033</v>
      </c>
      <c r="P43" s="378" t="s">
        <v>2021</v>
      </c>
      <c r="Q43" s="379" t="s">
        <v>1028</v>
      </c>
      <c r="R43" s="385">
        <v>2943535</v>
      </c>
      <c r="S43" s="385">
        <v>2242910.79</v>
      </c>
      <c r="T43" s="385">
        <v>2235758.79</v>
      </c>
      <c r="U43" s="385">
        <v>1412262.15</v>
      </c>
      <c r="V43" s="385">
        <v>1412262.15</v>
      </c>
      <c r="W43" s="385">
        <v>1401307.18</v>
      </c>
      <c r="X43" s="390">
        <v>0.62965596148387148</v>
      </c>
      <c r="Y43" s="390">
        <v>0.63</v>
      </c>
    </row>
    <row r="44" spans="1:25" customFormat="1" ht="18" x14ac:dyDescent="0.2">
      <c r="A44" s="259">
        <v>2</v>
      </c>
      <c r="B44" s="259" t="s">
        <v>323</v>
      </c>
      <c r="C44" s="259" t="s">
        <v>504</v>
      </c>
      <c r="D44" s="259" t="s">
        <v>371</v>
      </c>
      <c r="E44" s="260" t="s">
        <v>372</v>
      </c>
      <c r="F44" s="259" t="s">
        <v>1025</v>
      </c>
      <c r="G44" s="260" t="s">
        <v>681</v>
      </c>
      <c r="H44" s="259" t="s">
        <v>1026</v>
      </c>
      <c r="I44" s="259" t="s">
        <v>1037</v>
      </c>
      <c r="J44" s="260" t="s">
        <v>186</v>
      </c>
      <c r="K44" s="259" t="s">
        <v>492</v>
      </c>
      <c r="L44" s="259" t="s">
        <v>493</v>
      </c>
      <c r="M44" s="259" t="s">
        <v>492</v>
      </c>
      <c r="N44" s="259" t="s">
        <v>178</v>
      </c>
      <c r="O44" s="377" t="s">
        <v>1033</v>
      </c>
      <c r="P44" s="378" t="s">
        <v>2021</v>
      </c>
      <c r="Q44" s="379" t="s">
        <v>1028</v>
      </c>
      <c r="R44" s="385">
        <v>1803022</v>
      </c>
      <c r="S44" s="385">
        <v>1335769.33</v>
      </c>
      <c r="T44" s="385">
        <v>1275313.95</v>
      </c>
      <c r="U44" s="385">
        <v>791465.19</v>
      </c>
      <c r="V44" s="385">
        <v>791465.19</v>
      </c>
      <c r="W44" s="385">
        <v>787171.81</v>
      </c>
      <c r="X44" s="390">
        <v>0.59251636657954998</v>
      </c>
      <c r="Y44" s="390">
        <v>0.59</v>
      </c>
    </row>
    <row r="45" spans="1:25" customFormat="1" ht="12.75" x14ac:dyDescent="0.2">
      <c r="A45" s="259">
        <v>3</v>
      </c>
      <c r="B45" s="259" t="s">
        <v>198</v>
      </c>
      <c r="C45" s="259" t="s">
        <v>504</v>
      </c>
      <c r="D45" s="259" t="s">
        <v>1598</v>
      </c>
      <c r="E45" s="260" t="s">
        <v>200</v>
      </c>
      <c r="F45" s="259" t="s">
        <v>1025</v>
      </c>
      <c r="G45" s="260" t="s">
        <v>681</v>
      </c>
      <c r="H45" s="259" t="s">
        <v>1026</v>
      </c>
      <c r="I45" s="259" t="s">
        <v>1037</v>
      </c>
      <c r="J45" s="260" t="s">
        <v>186</v>
      </c>
      <c r="K45" s="259" t="s">
        <v>587</v>
      </c>
      <c r="L45" s="259" t="s">
        <v>506</v>
      </c>
      <c r="M45" s="259" t="s">
        <v>1460</v>
      </c>
      <c r="N45" s="259" t="s">
        <v>178</v>
      </c>
      <c r="O45" s="377" t="s">
        <v>1042</v>
      </c>
      <c r="P45" s="378" t="s">
        <v>2021</v>
      </c>
      <c r="Q45" s="379" t="s">
        <v>1350</v>
      </c>
      <c r="R45" s="385">
        <v>0</v>
      </c>
      <c r="S45" s="385">
        <v>13200</v>
      </c>
      <c r="T45" s="385">
        <v>13200</v>
      </c>
      <c r="U45" s="385">
        <v>8481.7800000000007</v>
      </c>
      <c r="V45" s="385">
        <v>8481.7800000000007</v>
      </c>
      <c r="W45" s="385">
        <v>8481.7800000000007</v>
      </c>
      <c r="X45" s="390">
        <v>0.64255909090909091</v>
      </c>
      <c r="Y45" s="390">
        <v>0.64</v>
      </c>
    </row>
    <row r="46" spans="1:25" customFormat="1" ht="18" x14ac:dyDescent="0.2">
      <c r="A46" s="259">
        <v>4</v>
      </c>
      <c r="B46" s="259" t="s">
        <v>323</v>
      </c>
      <c r="C46" s="259" t="s">
        <v>504</v>
      </c>
      <c r="D46" s="259" t="s">
        <v>1599</v>
      </c>
      <c r="E46" s="260" t="s">
        <v>372</v>
      </c>
      <c r="F46" s="259" t="s">
        <v>1025</v>
      </c>
      <c r="G46" s="260" t="s">
        <v>681</v>
      </c>
      <c r="H46" s="259" t="s">
        <v>1026</v>
      </c>
      <c r="I46" s="259" t="s">
        <v>1037</v>
      </c>
      <c r="J46" s="260" t="s">
        <v>186</v>
      </c>
      <c r="K46" s="259" t="s">
        <v>587</v>
      </c>
      <c r="L46" s="259" t="s">
        <v>506</v>
      </c>
      <c r="M46" s="259" t="s">
        <v>1460</v>
      </c>
      <c r="N46" s="259" t="s">
        <v>178</v>
      </c>
      <c r="O46" s="377" t="s">
        <v>1042</v>
      </c>
      <c r="P46" s="378" t="s">
        <v>2021</v>
      </c>
      <c r="Q46" s="379" t="s">
        <v>1051</v>
      </c>
      <c r="R46" s="385">
        <v>0</v>
      </c>
      <c r="S46" s="385">
        <v>13333.76</v>
      </c>
      <c r="T46" s="385">
        <v>13333.76</v>
      </c>
      <c r="U46" s="385">
        <v>2041.76</v>
      </c>
      <c r="V46" s="385">
        <v>2041.76</v>
      </c>
      <c r="W46" s="385">
        <v>2041.76</v>
      </c>
      <c r="X46" s="390">
        <v>0.15312709993280216</v>
      </c>
      <c r="Y46" s="390">
        <v>0.15</v>
      </c>
    </row>
    <row r="47" spans="1:25" customFormat="1" ht="18" x14ac:dyDescent="0.2">
      <c r="A47" s="259">
        <v>5</v>
      </c>
      <c r="B47" s="259" t="s">
        <v>198</v>
      </c>
      <c r="C47" s="259" t="s">
        <v>504</v>
      </c>
      <c r="D47" s="259" t="s">
        <v>1600</v>
      </c>
      <c r="E47" s="260" t="s">
        <v>200</v>
      </c>
      <c r="F47" s="259" t="s">
        <v>1025</v>
      </c>
      <c r="G47" s="260" t="s">
        <v>681</v>
      </c>
      <c r="H47" s="259" t="s">
        <v>1026</v>
      </c>
      <c r="I47" s="259" t="s">
        <v>1037</v>
      </c>
      <c r="J47" s="260" t="s">
        <v>186</v>
      </c>
      <c r="K47" s="259" t="s">
        <v>587</v>
      </c>
      <c r="L47" s="259" t="s">
        <v>506</v>
      </c>
      <c r="M47" s="259" t="s">
        <v>1460</v>
      </c>
      <c r="N47" s="259" t="s">
        <v>178</v>
      </c>
      <c r="O47" s="377" t="s">
        <v>1027</v>
      </c>
      <c r="P47" s="378" t="s">
        <v>2021</v>
      </c>
      <c r="Q47" s="379" t="s">
        <v>1592</v>
      </c>
      <c r="R47" s="385">
        <v>0</v>
      </c>
      <c r="S47" s="385">
        <v>204801.64</v>
      </c>
      <c r="T47" s="385">
        <v>204801.64</v>
      </c>
      <c r="U47" s="385">
        <v>191025.71</v>
      </c>
      <c r="V47" s="385">
        <v>191025.71</v>
      </c>
      <c r="W47" s="385">
        <v>191025.71</v>
      </c>
      <c r="X47" s="390">
        <v>0.9327352554403372</v>
      </c>
      <c r="Y47" s="390">
        <v>0.93</v>
      </c>
    </row>
    <row r="48" spans="1:25" customFormat="1" ht="18" x14ac:dyDescent="0.2">
      <c r="A48" s="259">
        <v>6</v>
      </c>
      <c r="B48" s="259" t="s">
        <v>323</v>
      </c>
      <c r="C48" s="259" t="s">
        <v>504</v>
      </c>
      <c r="D48" s="259" t="s">
        <v>1601</v>
      </c>
      <c r="E48" s="260" t="s">
        <v>372</v>
      </c>
      <c r="F48" s="259" t="s">
        <v>1025</v>
      </c>
      <c r="G48" s="260" t="s">
        <v>681</v>
      </c>
      <c r="H48" s="259" t="s">
        <v>1026</v>
      </c>
      <c r="I48" s="259" t="s">
        <v>1037</v>
      </c>
      <c r="J48" s="260" t="s">
        <v>186</v>
      </c>
      <c r="K48" s="259" t="s">
        <v>587</v>
      </c>
      <c r="L48" s="259" t="s">
        <v>506</v>
      </c>
      <c r="M48" s="259" t="s">
        <v>1460</v>
      </c>
      <c r="N48" s="259" t="s">
        <v>178</v>
      </c>
      <c r="O48" s="377" t="s">
        <v>1027</v>
      </c>
      <c r="P48" s="378" t="s">
        <v>2021</v>
      </c>
      <c r="Q48" s="379" t="s">
        <v>1594</v>
      </c>
      <c r="R48" s="385">
        <v>0</v>
      </c>
      <c r="S48" s="385">
        <v>94822.09</v>
      </c>
      <c r="T48" s="385">
        <v>94822.09</v>
      </c>
      <c r="U48" s="385">
        <v>80114.070000000007</v>
      </c>
      <c r="V48" s="385">
        <v>80114.070000000007</v>
      </c>
      <c r="W48" s="385">
        <v>80114.070000000007</v>
      </c>
      <c r="X48" s="390">
        <v>0.84488825335952844</v>
      </c>
      <c r="Y48" s="390">
        <v>0.84</v>
      </c>
    </row>
    <row r="49" spans="1:25" customFormat="1" ht="12.75" x14ac:dyDescent="0.2">
      <c r="A49" s="255">
        <v>6</v>
      </c>
      <c r="B49" s="256" t="s">
        <v>1029</v>
      </c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381"/>
      <c r="P49" s="382"/>
      <c r="Q49" s="382"/>
      <c r="R49" s="386">
        <f>SUM(R43:R48)</f>
        <v>4746557</v>
      </c>
      <c r="S49" s="386">
        <f t="shared" ref="S49:W49" si="7">SUM(S43:S48)</f>
        <v>3904837.61</v>
      </c>
      <c r="T49" s="386">
        <f t="shared" si="7"/>
        <v>3837230.23</v>
      </c>
      <c r="U49" s="386">
        <f t="shared" si="7"/>
        <v>2485390.6599999992</v>
      </c>
      <c r="V49" s="386">
        <f t="shared" si="7"/>
        <v>2485390.6599999992</v>
      </c>
      <c r="W49" s="386">
        <f t="shared" si="7"/>
        <v>2470142.3099999996</v>
      </c>
      <c r="X49" s="391"/>
      <c r="Y49" s="391"/>
    </row>
    <row r="50" spans="1:25" customFormat="1" ht="12.75" x14ac:dyDescent="0.2">
      <c r="A50" s="255"/>
      <c r="B50" s="256" t="s">
        <v>1056</v>
      </c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381"/>
      <c r="P50" s="382"/>
      <c r="Q50" s="382"/>
      <c r="R50" s="386"/>
      <c r="S50" s="386"/>
      <c r="T50" s="386"/>
      <c r="U50" s="386"/>
      <c r="V50" s="386"/>
      <c r="W50" s="386"/>
      <c r="X50" s="391"/>
      <c r="Y50" s="391"/>
    </row>
    <row r="51" spans="1:25" customFormat="1" ht="36" x14ac:dyDescent="0.2">
      <c r="A51" s="259">
        <v>1</v>
      </c>
      <c r="B51" s="259" t="s">
        <v>175</v>
      </c>
      <c r="C51" s="259" t="s">
        <v>505</v>
      </c>
      <c r="D51" s="259" t="s">
        <v>203</v>
      </c>
      <c r="E51" s="260" t="s">
        <v>204</v>
      </c>
      <c r="F51" s="259" t="s">
        <v>1025</v>
      </c>
      <c r="G51" s="260" t="s">
        <v>681</v>
      </c>
      <c r="H51" s="259" t="s">
        <v>1026</v>
      </c>
      <c r="I51" s="259" t="s">
        <v>1037</v>
      </c>
      <c r="J51" s="260" t="s">
        <v>186</v>
      </c>
      <c r="K51" s="259" t="s">
        <v>492</v>
      </c>
      <c r="L51" s="259" t="s">
        <v>493</v>
      </c>
      <c r="M51" s="259" t="s">
        <v>492</v>
      </c>
      <c r="N51" s="259" t="s">
        <v>178</v>
      </c>
      <c r="O51" s="377" t="s">
        <v>1033</v>
      </c>
      <c r="P51" s="378" t="s">
        <v>2021</v>
      </c>
      <c r="Q51" s="379" t="s">
        <v>1028</v>
      </c>
      <c r="R51" s="385">
        <v>18110473</v>
      </c>
      <c r="S51" s="385">
        <v>15639494.41</v>
      </c>
      <c r="T51" s="385">
        <v>14785494.48</v>
      </c>
      <c r="U51" s="385">
        <v>10095074.550000001</v>
      </c>
      <c r="V51" s="385">
        <v>10095074.550000001</v>
      </c>
      <c r="W51" s="385">
        <v>10026469.279999999</v>
      </c>
      <c r="X51" s="390">
        <v>0.64548599112930027</v>
      </c>
      <c r="Y51" s="390">
        <v>0.65</v>
      </c>
    </row>
    <row r="52" spans="1:25" customFormat="1" ht="36" x14ac:dyDescent="0.2">
      <c r="A52" s="259">
        <v>2</v>
      </c>
      <c r="B52" s="259" t="s">
        <v>175</v>
      </c>
      <c r="C52" s="259" t="s">
        <v>505</v>
      </c>
      <c r="D52" s="259" t="s">
        <v>1602</v>
      </c>
      <c r="E52" s="260" t="s">
        <v>204</v>
      </c>
      <c r="F52" s="259" t="s">
        <v>1025</v>
      </c>
      <c r="G52" s="260" t="s">
        <v>681</v>
      </c>
      <c r="H52" s="259" t="s">
        <v>1026</v>
      </c>
      <c r="I52" s="259" t="s">
        <v>1037</v>
      </c>
      <c r="J52" s="260" t="s">
        <v>186</v>
      </c>
      <c r="K52" s="259" t="s">
        <v>587</v>
      </c>
      <c r="L52" s="259" t="s">
        <v>506</v>
      </c>
      <c r="M52" s="259" t="s">
        <v>1460</v>
      </c>
      <c r="N52" s="259" t="s">
        <v>178</v>
      </c>
      <c r="O52" s="377" t="s">
        <v>1042</v>
      </c>
      <c r="P52" s="378" t="s">
        <v>2021</v>
      </c>
      <c r="Q52" s="379" t="s">
        <v>1603</v>
      </c>
      <c r="R52" s="385">
        <v>0</v>
      </c>
      <c r="S52" s="385">
        <v>551642.09</v>
      </c>
      <c r="T52" s="385">
        <v>551642.09</v>
      </c>
      <c r="U52" s="385">
        <v>479167.27</v>
      </c>
      <c r="V52" s="385">
        <v>479167.27</v>
      </c>
      <c r="W52" s="385">
        <v>479167.27</v>
      </c>
      <c r="X52" s="390">
        <v>0.8686198509616988</v>
      </c>
      <c r="Y52" s="390">
        <v>0.87</v>
      </c>
    </row>
    <row r="53" spans="1:25" customFormat="1" ht="36" x14ac:dyDescent="0.2">
      <c r="A53" s="259">
        <v>3</v>
      </c>
      <c r="B53" s="259" t="s">
        <v>175</v>
      </c>
      <c r="C53" s="259" t="s">
        <v>505</v>
      </c>
      <c r="D53" s="259" t="s">
        <v>1604</v>
      </c>
      <c r="E53" s="260" t="s">
        <v>204</v>
      </c>
      <c r="F53" s="259" t="s">
        <v>1025</v>
      </c>
      <c r="G53" s="260" t="s">
        <v>681</v>
      </c>
      <c r="H53" s="259" t="s">
        <v>1026</v>
      </c>
      <c r="I53" s="259" t="s">
        <v>1037</v>
      </c>
      <c r="J53" s="260" t="s">
        <v>186</v>
      </c>
      <c r="K53" s="259" t="s">
        <v>587</v>
      </c>
      <c r="L53" s="259" t="s">
        <v>506</v>
      </c>
      <c r="M53" s="259" t="s">
        <v>1460</v>
      </c>
      <c r="N53" s="259" t="s">
        <v>178</v>
      </c>
      <c r="O53" s="377" t="s">
        <v>1027</v>
      </c>
      <c r="P53" s="378" t="s">
        <v>2021</v>
      </c>
      <c r="Q53" s="379" t="s">
        <v>1605</v>
      </c>
      <c r="R53" s="385">
        <v>0</v>
      </c>
      <c r="S53" s="385">
        <v>1099540.8899999999</v>
      </c>
      <c r="T53" s="385">
        <v>1099540.8899999999</v>
      </c>
      <c r="U53" s="385">
        <v>966213.44</v>
      </c>
      <c r="V53" s="385">
        <v>966213.44</v>
      </c>
      <c r="W53" s="385">
        <v>966213.44</v>
      </c>
      <c r="X53" s="390">
        <v>0.87874261774839502</v>
      </c>
      <c r="Y53" s="390">
        <v>0.88</v>
      </c>
    </row>
    <row r="54" spans="1:25" customFormat="1" ht="18" x14ac:dyDescent="0.2">
      <c r="A54" s="259">
        <v>4</v>
      </c>
      <c r="B54" s="259" t="s">
        <v>175</v>
      </c>
      <c r="C54" s="259" t="s">
        <v>505</v>
      </c>
      <c r="D54" s="259" t="s">
        <v>133</v>
      </c>
      <c r="E54" s="260" t="s">
        <v>125</v>
      </c>
      <c r="F54" s="259" t="s">
        <v>1025</v>
      </c>
      <c r="G54" s="260" t="s">
        <v>681</v>
      </c>
      <c r="H54" s="259" t="s">
        <v>1026</v>
      </c>
      <c r="I54" s="259" t="s">
        <v>1026</v>
      </c>
      <c r="J54" s="260" t="s">
        <v>392</v>
      </c>
      <c r="K54" s="259" t="s">
        <v>492</v>
      </c>
      <c r="L54" s="259" t="s">
        <v>506</v>
      </c>
      <c r="M54" s="259" t="s">
        <v>507</v>
      </c>
      <c r="N54" s="259" t="s">
        <v>525</v>
      </c>
      <c r="O54" s="377" t="s">
        <v>1027</v>
      </c>
      <c r="P54" s="378" t="s">
        <v>2021</v>
      </c>
      <c r="Q54" s="379" t="s">
        <v>1028</v>
      </c>
      <c r="R54" s="385">
        <v>200000</v>
      </c>
      <c r="S54" s="385">
        <v>194175.5</v>
      </c>
      <c r="T54" s="385">
        <v>194175.5</v>
      </c>
      <c r="U54" s="385">
        <v>194175.5</v>
      </c>
      <c r="V54" s="385">
        <v>194175.5</v>
      </c>
      <c r="W54" s="385">
        <v>194175.5</v>
      </c>
      <c r="X54" s="390">
        <v>1</v>
      </c>
      <c r="Y54" s="390">
        <v>1</v>
      </c>
    </row>
    <row r="55" spans="1:25" customFormat="1" ht="18" x14ac:dyDescent="0.2">
      <c r="A55" s="259">
        <v>5</v>
      </c>
      <c r="B55" s="259" t="s">
        <v>175</v>
      </c>
      <c r="C55" s="259" t="s">
        <v>505</v>
      </c>
      <c r="D55" s="259" t="s">
        <v>143</v>
      </c>
      <c r="E55" s="260" t="s">
        <v>126</v>
      </c>
      <c r="F55" s="259" t="s">
        <v>1031</v>
      </c>
      <c r="G55" s="260" t="s">
        <v>1032</v>
      </c>
      <c r="H55" s="259" t="s">
        <v>1026</v>
      </c>
      <c r="I55" s="259" t="s">
        <v>1026</v>
      </c>
      <c r="J55" s="260" t="s">
        <v>392</v>
      </c>
      <c r="K55" s="259" t="s">
        <v>492</v>
      </c>
      <c r="L55" s="259" t="s">
        <v>506</v>
      </c>
      <c r="M55" s="259" t="s">
        <v>507</v>
      </c>
      <c r="N55" s="259" t="s">
        <v>525</v>
      </c>
      <c r="O55" s="377" t="s">
        <v>1027</v>
      </c>
      <c r="P55" s="378" t="s">
        <v>2021</v>
      </c>
      <c r="Q55" s="379" t="s">
        <v>1057</v>
      </c>
      <c r="R55" s="385">
        <v>150000</v>
      </c>
      <c r="S55" s="385">
        <v>133298.46</v>
      </c>
      <c r="T55" s="385">
        <v>133298.46</v>
      </c>
      <c r="U55" s="385">
        <v>133298.46</v>
      </c>
      <c r="V55" s="385">
        <v>133298.46</v>
      </c>
      <c r="W55" s="385">
        <v>133298.46</v>
      </c>
      <c r="X55" s="390">
        <v>1</v>
      </c>
      <c r="Y55" s="390">
        <v>1</v>
      </c>
    </row>
    <row r="56" spans="1:25" customFormat="1" ht="12.75" x14ac:dyDescent="0.2">
      <c r="A56" s="255">
        <v>5</v>
      </c>
      <c r="B56" s="256" t="s">
        <v>1029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381"/>
      <c r="P56" s="382"/>
      <c r="Q56" s="382"/>
      <c r="R56" s="386">
        <f>SUM(R51:R55)</f>
        <v>18460473</v>
      </c>
      <c r="S56" s="386">
        <f t="shared" ref="S56:W56" si="8">SUM(S51:S55)</f>
        <v>17618151.350000001</v>
      </c>
      <c r="T56" s="386">
        <f t="shared" si="8"/>
        <v>16764151.420000002</v>
      </c>
      <c r="U56" s="386">
        <f t="shared" si="8"/>
        <v>11867929.220000001</v>
      </c>
      <c r="V56" s="386">
        <f t="shared" si="8"/>
        <v>11867929.220000001</v>
      </c>
      <c r="W56" s="386">
        <f t="shared" si="8"/>
        <v>11799323.949999999</v>
      </c>
      <c r="X56" s="391"/>
      <c r="Y56" s="391"/>
    </row>
    <row r="57" spans="1:25" customFormat="1" ht="12.75" x14ac:dyDescent="0.2">
      <c r="A57" s="255"/>
      <c r="B57" s="256" t="s">
        <v>1058</v>
      </c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381"/>
      <c r="P57" s="382"/>
      <c r="Q57" s="382"/>
      <c r="R57" s="386"/>
      <c r="S57" s="386"/>
      <c r="T57" s="386"/>
      <c r="U57" s="386"/>
      <c r="V57" s="386"/>
      <c r="W57" s="386"/>
      <c r="X57" s="391"/>
      <c r="Y57" s="391"/>
    </row>
    <row r="58" spans="1:25" customFormat="1" ht="18" x14ac:dyDescent="0.2">
      <c r="A58" s="259">
        <v>1</v>
      </c>
      <c r="B58" s="259" t="s">
        <v>508</v>
      </c>
      <c r="C58" s="259" t="s">
        <v>509</v>
      </c>
      <c r="D58" s="259" t="s">
        <v>344</v>
      </c>
      <c r="E58" s="260" t="s">
        <v>510</v>
      </c>
      <c r="F58" s="259" t="s">
        <v>1031</v>
      </c>
      <c r="G58" s="260" t="s">
        <v>1032</v>
      </c>
      <c r="H58" s="259" t="s">
        <v>1026</v>
      </c>
      <c r="I58" s="259" t="s">
        <v>1026</v>
      </c>
      <c r="J58" s="260" t="s">
        <v>349</v>
      </c>
      <c r="K58" s="259" t="s">
        <v>496</v>
      </c>
      <c r="L58" s="259" t="s">
        <v>493</v>
      </c>
      <c r="M58" s="259" t="s">
        <v>481</v>
      </c>
      <c r="N58" s="259" t="s">
        <v>518</v>
      </c>
      <c r="O58" s="377" t="s">
        <v>1033</v>
      </c>
      <c r="P58" s="378" t="s">
        <v>2021</v>
      </c>
      <c r="Q58" s="379" t="s">
        <v>1034</v>
      </c>
      <c r="R58" s="385">
        <v>0</v>
      </c>
      <c r="S58" s="385">
        <v>3473.1</v>
      </c>
      <c r="T58" s="385">
        <v>3473.1</v>
      </c>
      <c r="U58" s="385">
        <v>3473.1</v>
      </c>
      <c r="V58" s="385">
        <v>3473.1</v>
      </c>
      <c r="W58" s="385">
        <v>3473.1</v>
      </c>
      <c r="X58" s="390">
        <v>1</v>
      </c>
      <c r="Y58" s="390">
        <v>1</v>
      </c>
    </row>
    <row r="59" spans="1:25" customFormat="1" ht="27" x14ac:dyDescent="0.2">
      <c r="A59" s="259">
        <v>2</v>
      </c>
      <c r="B59" s="259" t="s">
        <v>508</v>
      </c>
      <c r="C59" s="259" t="s">
        <v>509</v>
      </c>
      <c r="D59" s="259" t="s">
        <v>251</v>
      </c>
      <c r="E59" s="260" t="s">
        <v>511</v>
      </c>
      <c r="F59" s="259" t="s">
        <v>1025</v>
      </c>
      <c r="G59" s="260" t="s">
        <v>681</v>
      </c>
      <c r="H59" s="259" t="s">
        <v>1026</v>
      </c>
      <c r="I59" s="259" t="s">
        <v>1026</v>
      </c>
      <c r="J59" s="260" t="s">
        <v>349</v>
      </c>
      <c r="K59" s="259" t="s">
        <v>496</v>
      </c>
      <c r="L59" s="259" t="s">
        <v>493</v>
      </c>
      <c r="M59" s="259" t="s">
        <v>496</v>
      </c>
      <c r="N59" s="259" t="s">
        <v>518</v>
      </c>
      <c r="O59" s="377" t="s">
        <v>1033</v>
      </c>
      <c r="P59" s="378" t="s">
        <v>2021</v>
      </c>
      <c r="Q59" s="379" t="s">
        <v>1028</v>
      </c>
      <c r="R59" s="385">
        <v>0</v>
      </c>
      <c r="S59" s="385">
        <v>1249.98</v>
      </c>
      <c r="T59" s="385">
        <v>1249.98</v>
      </c>
      <c r="U59" s="385">
        <v>1249.98</v>
      </c>
      <c r="V59" s="385">
        <v>1249.98</v>
      </c>
      <c r="W59" s="385">
        <v>1249.98</v>
      </c>
      <c r="X59" s="390">
        <v>1</v>
      </c>
      <c r="Y59" s="390">
        <v>1</v>
      </c>
    </row>
    <row r="60" spans="1:25" customFormat="1" ht="18" x14ac:dyDescent="0.2">
      <c r="A60" s="259">
        <v>3</v>
      </c>
      <c r="B60" s="259" t="s">
        <v>175</v>
      </c>
      <c r="C60" s="259" t="s">
        <v>509</v>
      </c>
      <c r="D60" s="259" t="s">
        <v>207</v>
      </c>
      <c r="E60" s="260" t="s">
        <v>205</v>
      </c>
      <c r="F60" s="259" t="s">
        <v>1025</v>
      </c>
      <c r="G60" s="260" t="s">
        <v>681</v>
      </c>
      <c r="H60" s="259" t="s">
        <v>1059</v>
      </c>
      <c r="I60" s="259" t="s">
        <v>1606</v>
      </c>
      <c r="J60" s="260" t="s">
        <v>206</v>
      </c>
      <c r="K60" s="259" t="s">
        <v>492</v>
      </c>
      <c r="L60" s="259" t="s">
        <v>534</v>
      </c>
      <c r="M60" s="259" t="s">
        <v>507</v>
      </c>
      <c r="N60" s="259" t="s">
        <v>518</v>
      </c>
      <c r="O60" s="377" t="s">
        <v>1033</v>
      </c>
      <c r="P60" s="378" t="s">
        <v>2021</v>
      </c>
      <c r="Q60" s="379" t="s">
        <v>1028</v>
      </c>
      <c r="R60" s="385">
        <v>700000</v>
      </c>
      <c r="S60" s="385">
        <v>161596.60999999999</v>
      </c>
      <c r="T60" s="385">
        <v>161596.60999999999</v>
      </c>
      <c r="U60" s="385">
        <v>161596.60999999999</v>
      </c>
      <c r="V60" s="385">
        <v>161596.60999999999</v>
      </c>
      <c r="W60" s="385">
        <v>161596.60999999999</v>
      </c>
      <c r="X60" s="390">
        <v>1</v>
      </c>
      <c r="Y60" s="390">
        <v>1</v>
      </c>
    </row>
    <row r="61" spans="1:25" customFormat="1" ht="18" x14ac:dyDescent="0.2">
      <c r="A61" s="259">
        <v>4</v>
      </c>
      <c r="B61" s="259" t="s">
        <v>175</v>
      </c>
      <c r="C61" s="259" t="s">
        <v>509</v>
      </c>
      <c r="D61" s="259" t="s">
        <v>129</v>
      </c>
      <c r="E61" s="260" t="s">
        <v>393</v>
      </c>
      <c r="F61" s="259" t="s">
        <v>1025</v>
      </c>
      <c r="G61" s="260" t="s">
        <v>681</v>
      </c>
      <c r="H61" s="259" t="s">
        <v>1026</v>
      </c>
      <c r="I61" s="259" t="s">
        <v>1026</v>
      </c>
      <c r="J61" s="260" t="s">
        <v>177</v>
      </c>
      <c r="K61" s="259" t="s">
        <v>492</v>
      </c>
      <c r="L61" s="259" t="s">
        <v>486</v>
      </c>
      <c r="M61" s="259" t="s">
        <v>485</v>
      </c>
      <c r="N61" s="259" t="s">
        <v>545</v>
      </c>
      <c r="O61" s="377" t="s">
        <v>1033</v>
      </c>
      <c r="P61" s="378" t="s">
        <v>2021</v>
      </c>
      <c r="Q61" s="379" t="s">
        <v>1028</v>
      </c>
      <c r="R61" s="385">
        <v>250000</v>
      </c>
      <c r="S61" s="385">
        <v>249864</v>
      </c>
      <c r="T61" s="385">
        <v>249864</v>
      </c>
      <c r="U61" s="385">
        <v>249864</v>
      </c>
      <c r="V61" s="385">
        <v>249864</v>
      </c>
      <c r="W61" s="385">
        <v>249864</v>
      </c>
      <c r="X61" s="390">
        <v>1</v>
      </c>
      <c r="Y61" s="390">
        <v>1</v>
      </c>
    </row>
    <row r="62" spans="1:25" customFormat="1" ht="18" x14ac:dyDescent="0.2">
      <c r="A62" s="259">
        <v>5</v>
      </c>
      <c r="B62" s="259" t="s">
        <v>175</v>
      </c>
      <c r="C62" s="259" t="s">
        <v>509</v>
      </c>
      <c r="D62" s="259" t="s">
        <v>130</v>
      </c>
      <c r="E62" s="260" t="s">
        <v>513</v>
      </c>
      <c r="F62" s="259" t="s">
        <v>1025</v>
      </c>
      <c r="G62" s="260" t="s">
        <v>681</v>
      </c>
      <c r="H62" s="259" t="s">
        <v>1060</v>
      </c>
      <c r="I62" s="259" t="s">
        <v>1060</v>
      </c>
      <c r="J62" s="260" t="s">
        <v>206</v>
      </c>
      <c r="K62" s="259" t="s">
        <v>492</v>
      </c>
      <c r="L62" s="259" t="s">
        <v>512</v>
      </c>
      <c r="M62" s="259" t="s">
        <v>514</v>
      </c>
      <c r="N62" s="259" t="s">
        <v>550</v>
      </c>
      <c r="O62" s="377" t="s">
        <v>1033</v>
      </c>
      <c r="P62" s="378" t="s">
        <v>2021</v>
      </c>
      <c r="Q62" s="379" t="s">
        <v>1028</v>
      </c>
      <c r="R62" s="385">
        <v>300000</v>
      </c>
      <c r="S62" s="385">
        <v>297942.39</v>
      </c>
      <c r="T62" s="385">
        <v>297942.39</v>
      </c>
      <c r="U62" s="385">
        <v>297942.39</v>
      </c>
      <c r="V62" s="385">
        <v>297942.39</v>
      </c>
      <c r="W62" s="385">
        <v>297942.39</v>
      </c>
      <c r="X62" s="390">
        <v>1</v>
      </c>
      <c r="Y62" s="390">
        <v>1</v>
      </c>
    </row>
    <row r="63" spans="1:25" customFormat="1" ht="18" x14ac:dyDescent="0.2">
      <c r="A63" s="259">
        <v>6</v>
      </c>
      <c r="B63" s="259" t="s">
        <v>175</v>
      </c>
      <c r="C63" s="259" t="s">
        <v>509</v>
      </c>
      <c r="D63" s="259" t="s">
        <v>131</v>
      </c>
      <c r="E63" s="260" t="s">
        <v>515</v>
      </c>
      <c r="F63" s="259" t="s">
        <v>1025</v>
      </c>
      <c r="G63" s="260" t="s">
        <v>681</v>
      </c>
      <c r="H63" s="259" t="s">
        <v>1061</v>
      </c>
      <c r="I63" s="259" t="s">
        <v>1061</v>
      </c>
      <c r="J63" s="260" t="s">
        <v>206</v>
      </c>
      <c r="K63" s="259" t="s">
        <v>492</v>
      </c>
      <c r="L63" s="259" t="s">
        <v>516</v>
      </c>
      <c r="M63" s="259" t="s">
        <v>507</v>
      </c>
      <c r="N63" s="259" t="s">
        <v>512</v>
      </c>
      <c r="O63" s="377" t="s">
        <v>1033</v>
      </c>
      <c r="P63" s="378" t="s">
        <v>2021</v>
      </c>
      <c r="Q63" s="379" t="s">
        <v>1057</v>
      </c>
      <c r="R63" s="385">
        <v>350000</v>
      </c>
      <c r="S63" s="385">
        <v>347451.32</v>
      </c>
      <c r="T63" s="385">
        <v>347451.32</v>
      </c>
      <c r="U63" s="385">
        <v>347451.32</v>
      </c>
      <c r="V63" s="385">
        <v>347451.32</v>
      </c>
      <c r="W63" s="385">
        <v>347451.32</v>
      </c>
      <c r="X63" s="390">
        <v>1</v>
      </c>
      <c r="Y63" s="390">
        <v>1</v>
      </c>
    </row>
    <row r="64" spans="1:25" customFormat="1" ht="18" x14ac:dyDescent="0.2">
      <c r="A64" s="259">
        <v>7</v>
      </c>
      <c r="B64" s="259" t="s">
        <v>175</v>
      </c>
      <c r="C64" s="259" t="s">
        <v>509</v>
      </c>
      <c r="D64" s="259" t="s">
        <v>134</v>
      </c>
      <c r="E64" s="260" t="s">
        <v>517</v>
      </c>
      <c r="F64" s="259" t="s">
        <v>1025</v>
      </c>
      <c r="G64" s="260" t="s">
        <v>681</v>
      </c>
      <c r="H64" s="259" t="s">
        <v>1026</v>
      </c>
      <c r="I64" s="259" t="s">
        <v>1026</v>
      </c>
      <c r="J64" s="260" t="s">
        <v>177</v>
      </c>
      <c r="K64" s="259" t="s">
        <v>496</v>
      </c>
      <c r="L64" s="259" t="s">
        <v>518</v>
      </c>
      <c r="M64" s="259" t="s">
        <v>500</v>
      </c>
      <c r="N64" s="259" t="s">
        <v>516</v>
      </c>
      <c r="O64" s="377" t="s">
        <v>1027</v>
      </c>
      <c r="P64" s="378" t="s">
        <v>2021</v>
      </c>
      <c r="Q64" s="379" t="s">
        <v>1028</v>
      </c>
      <c r="R64" s="385">
        <v>200000</v>
      </c>
      <c r="S64" s="385">
        <v>196176.56</v>
      </c>
      <c r="T64" s="385">
        <v>196176.56</v>
      </c>
      <c r="U64" s="385">
        <v>196176.56</v>
      </c>
      <c r="V64" s="385">
        <v>196176.56</v>
      </c>
      <c r="W64" s="385">
        <v>196176.56</v>
      </c>
      <c r="X64" s="390">
        <v>1</v>
      </c>
      <c r="Y64" s="390">
        <v>1</v>
      </c>
    </row>
    <row r="65" spans="1:25" customFormat="1" ht="18" x14ac:dyDescent="0.2">
      <c r="A65" s="259">
        <v>8</v>
      </c>
      <c r="B65" s="259" t="s">
        <v>175</v>
      </c>
      <c r="C65" s="259" t="s">
        <v>509</v>
      </c>
      <c r="D65" s="259" t="s">
        <v>136</v>
      </c>
      <c r="E65" s="260" t="s">
        <v>205</v>
      </c>
      <c r="F65" s="259" t="s">
        <v>1031</v>
      </c>
      <c r="G65" s="260" t="s">
        <v>1032</v>
      </c>
      <c r="H65" s="259" t="s">
        <v>1062</v>
      </c>
      <c r="I65" s="259" t="s">
        <v>1062</v>
      </c>
      <c r="J65" s="260" t="s">
        <v>206</v>
      </c>
      <c r="K65" s="259" t="s">
        <v>519</v>
      </c>
      <c r="L65" s="259" t="s">
        <v>518</v>
      </c>
      <c r="M65" s="259" t="s">
        <v>507</v>
      </c>
      <c r="N65" s="259" t="s">
        <v>518</v>
      </c>
      <c r="O65" s="377" t="s">
        <v>1042</v>
      </c>
      <c r="P65" s="378" t="s">
        <v>2021</v>
      </c>
      <c r="Q65" s="379" t="s">
        <v>1034</v>
      </c>
      <c r="R65" s="385">
        <v>0</v>
      </c>
      <c r="S65" s="385">
        <v>561725.41</v>
      </c>
      <c r="T65" s="385">
        <v>561725.41</v>
      </c>
      <c r="U65" s="385">
        <v>561725.41</v>
      </c>
      <c r="V65" s="385">
        <v>561725.41</v>
      </c>
      <c r="W65" s="385">
        <v>561725.41</v>
      </c>
      <c r="X65" s="390">
        <v>1</v>
      </c>
      <c r="Y65" s="390">
        <v>1</v>
      </c>
    </row>
    <row r="66" spans="1:25" customFormat="1" ht="18" x14ac:dyDescent="0.2">
      <c r="A66" s="259">
        <v>9</v>
      </c>
      <c r="B66" s="259" t="s">
        <v>175</v>
      </c>
      <c r="C66" s="259" t="s">
        <v>509</v>
      </c>
      <c r="D66" s="259" t="s">
        <v>243</v>
      </c>
      <c r="E66" s="260" t="s">
        <v>521</v>
      </c>
      <c r="F66" s="259" t="s">
        <v>1025</v>
      </c>
      <c r="G66" s="260" t="s">
        <v>681</v>
      </c>
      <c r="H66" s="259" t="s">
        <v>1063</v>
      </c>
      <c r="I66" s="259" t="s">
        <v>1063</v>
      </c>
      <c r="J66" s="260" t="s">
        <v>176</v>
      </c>
      <c r="K66" s="259" t="s">
        <v>487</v>
      </c>
      <c r="L66" s="259" t="s">
        <v>486</v>
      </c>
      <c r="M66" s="259" t="s">
        <v>491</v>
      </c>
      <c r="N66" s="259" t="s">
        <v>497</v>
      </c>
      <c r="O66" s="377" t="s">
        <v>1033</v>
      </c>
      <c r="P66" s="378" t="s">
        <v>2021</v>
      </c>
      <c r="Q66" s="379" t="s">
        <v>1028</v>
      </c>
      <c r="R66" s="385">
        <v>0</v>
      </c>
      <c r="S66" s="385">
        <v>14999.99</v>
      </c>
      <c r="T66" s="385">
        <v>14999.99</v>
      </c>
      <c r="U66" s="385">
        <v>14999.99</v>
      </c>
      <c r="V66" s="385">
        <v>14999.99</v>
      </c>
      <c r="W66" s="385">
        <v>14999.99</v>
      </c>
      <c r="X66" s="390">
        <v>1</v>
      </c>
      <c r="Y66" s="390">
        <v>1</v>
      </c>
    </row>
    <row r="67" spans="1:25" customFormat="1" ht="18" x14ac:dyDescent="0.2">
      <c r="A67" s="259">
        <v>10</v>
      </c>
      <c r="B67" s="259" t="s">
        <v>175</v>
      </c>
      <c r="C67" s="259" t="s">
        <v>509</v>
      </c>
      <c r="D67" s="259" t="s">
        <v>1607</v>
      </c>
      <c r="E67" s="260" t="s">
        <v>1608</v>
      </c>
      <c r="F67" s="259" t="s">
        <v>1155</v>
      </c>
      <c r="G67" s="260" t="s">
        <v>1156</v>
      </c>
      <c r="H67" s="259" t="s">
        <v>1026</v>
      </c>
      <c r="I67" s="259" t="s">
        <v>1026</v>
      </c>
      <c r="J67" s="260" t="s">
        <v>177</v>
      </c>
      <c r="K67" s="259" t="s">
        <v>1609</v>
      </c>
      <c r="L67" s="259" t="s">
        <v>1610</v>
      </c>
      <c r="M67" s="259" t="s">
        <v>1609</v>
      </c>
      <c r="N67" s="259" t="s">
        <v>1610</v>
      </c>
      <c r="O67" s="377" t="s">
        <v>1341</v>
      </c>
      <c r="P67" s="378" t="s">
        <v>2022</v>
      </c>
      <c r="Q67" s="379" t="s">
        <v>1611</v>
      </c>
      <c r="R67" s="385">
        <v>0</v>
      </c>
      <c r="S67" s="385">
        <v>19855.310000000001</v>
      </c>
      <c r="T67" s="385">
        <v>19855.310000000001</v>
      </c>
      <c r="U67" s="385">
        <v>19855.310000000001</v>
      </c>
      <c r="V67" s="385">
        <v>19855.310000000001</v>
      </c>
      <c r="W67" s="385">
        <v>19855.310000000001</v>
      </c>
      <c r="X67" s="390">
        <v>1</v>
      </c>
      <c r="Y67" s="390">
        <v>1</v>
      </c>
    </row>
    <row r="68" spans="1:25" customFormat="1" ht="18" x14ac:dyDescent="0.2">
      <c r="A68" s="259">
        <v>11</v>
      </c>
      <c r="B68" s="259" t="s">
        <v>175</v>
      </c>
      <c r="C68" s="259" t="s">
        <v>509</v>
      </c>
      <c r="D68" s="259" t="s">
        <v>1612</v>
      </c>
      <c r="E68" s="260" t="s">
        <v>1613</v>
      </c>
      <c r="F68" s="259" t="s">
        <v>1097</v>
      </c>
      <c r="G68" s="260" t="s">
        <v>1098</v>
      </c>
      <c r="H68" s="259" t="s">
        <v>1026</v>
      </c>
      <c r="I68" s="259" t="s">
        <v>1026</v>
      </c>
      <c r="J68" s="260" t="s">
        <v>177</v>
      </c>
      <c r="K68" s="259" t="s">
        <v>1609</v>
      </c>
      <c r="L68" s="259" t="s">
        <v>636</v>
      </c>
      <c r="M68" s="259" t="s">
        <v>1609</v>
      </c>
      <c r="N68" s="259" t="s">
        <v>1614</v>
      </c>
      <c r="O68" s="377" t="s">
        <v>1341</v>
      </c>
      <c r="P68" s="378" t="s">
        <v>2022</v>
      </c>
      <c r="Q68" s="379" t="s">
        <v>1615</v>
      </c>
      <c r="R68" s="385">
        <v>0</v>
      </c>
      <c r="S68" s="385">
        <v>60236.83</v>
      </c>
      <c r="T68" s="385">
        <v>60236.83</v>
      </c>
      <c r="U68" s="385">
        <v>60236.83</v>
      </c>
      <c r="V68" s="385">
        <v>60236.83</v>
      </c>
      <c r="W68" s="385">
        <v>60236.83</v>
      </c>
      <c r="X68" s="390">
        <v>1</v>
      </c>
      <c r="Y68" s="390">
        <v>1</v>
      </c>
    </row>
    <row r="69" spans="1:25" customFormat="1" ht="18" x14ac:dyDescent="0.2">
      <c r="A69" s="259">
        <v>12</v>
      </c>
      <c r="B69" s="259" t="s">
        <v>175</v>
      </c>
      <c r="C69" s="259" t="s">
        <v>509</v>
      </c>
      <c r="D69" s="259" t="s">
        <v>1616</v>
      </c>
      <c r="E69" s="260" t="s">
        <v>1617</v>
      </c>
      <c r="F69" s="259" t="s">
        <v>1025</v>
      </c>
      <c r="G69" s="260" t="s">
        <v>681</v>
      </c>
      <c r="H69" s="259" t="s">
        <v>1026</v>
      </c>
      <c r="I69" s="259" t="s">
        <v>1026</v>
      </c>
      <c r="J69" s="260" t="s">
        <v>177</v>
      </c>
      <c r="K69" s="259" t="s">
        <v>1609</v>
      </c>
      <c r="L69" s="259" t="s">
        <v>1614</v>
      </c>
      <c r="M69" s="259" t="s">
        <v>1609</v>
      </c>
      <c r="N69" s="259" t="s">
        <v>1614</v>
      </c>
      <c r="O69" s="377" t="s">
        <v>1341</v>
      </c>
      <c r="P69" s="378" t="s">
        <v>2022</v>
      </c>
      <c r="Q69" s="379" t="s">
        <v>1028</v>
      </c>
      <c r="R69" s="385">
        <v>0</v>
      </c>
      <c r="S69" s="385">
        <v>88494.11</v>
      </c>
      <c r="T69" s="385">
        <v>88494.11</v>
      </c>
      <c r="U69" s="385">
        <v>88494.11</v>
      </c>
      <c r="V69" s="385">
        <v>88494.11</v>
      </c>
      <c r="W69" s="385">
        <v>88494.11</v>
      </c>
      <c r="X69" s="390">
        <v>1</v>
      </c>
      <c r="Y69" s="390">
        <v>1</v>
      </c>
    </row>
    <row r="70" spans="1:25" customFormat="1" ht="27" x14ac:dyDescent="0.2">
      <c r="A70" s="259">
        <v>13</v>
      </c>
      <c r="B70" s="259" t="s">
        <v>175</v>
      </c>
      <c r="C70" s="259" t="s">
        <v>509</v>
      </c>
      <c r="D70" s="259" t="s">
        <v>1618</v>
      </c>
      <c r="E70" s="260" t="s">
        <v>1619</v>
      </c>
      <c r="F70" s="259" t="s">
        <v>1025</v>
      </c>
      <c r="G70" s="260" t="s">
        <v>681</v>
      </c>
      <c r="H70" s="259" t="s">
        <v>1026</v>
      </c>
      <c r="I70" s="259" t="s">
        <v>1037</v>
      </c>
      <c r="J70" s="260" t="s">
        <v>177</v>
      </c>
      <c r="K70" s="259" t="s">
        <v>1620</v>
      </c>
      <c r="L70" s="259" t="s">
        <v>530</v>
      </c>
      <c r="M70" s="259" t="s">
        <v>178</v>
      </c>
      <c r="N70" s="259" t="s">
        <v>178</v>
      </c>
      <c r="O70" s="377" t="s">
        <v>1341</v>
      </c>
      <c r="P70" s="378" t="s">
        <v>2022</v>
      </c>
      <c r="Q70" s="379" t="s">
        <v>1028</v>
      </c>
      <c r="R70" s="385">
        <v>0</v>
      </c>
      <c r="S70" s="385">
        <v>181665.25</v>
      </c>
      <c r="T70" s="385">
        <v>0</v>
      </c>
      <c r="U70" s="385">
        <v>0</v>
      </c>
      <c r="V70" s="385">
        <v>0</v>
      </c>
      <c r="W70" s="385">
        <v>0</v>
      </c>
      <c r="X70" s="390">
        <v>0</v>
      </c>
      <c r="Y70" s="390">
        <v>0</v>
      </c>
    </row>
    <row r="71" spans="1:25" customFormat="1" ht="12.75" x14ac:dyDescent="0.2">
      <c r="A71" s="255">
        <v>13</v>
      </c>
      <c r="B71" s="256" t="s">
        <v>1029</v>
      </c>
      <c r="C71" s="256"/>
      <c r="D71" s="256"/>
      <c r="E71" s="256"/>
      <c r="F71" s="256"/>
      <c r="G71" s="256"/>
      <c r="H71" s="256"/>
      <c r="I71" s="256"/>
      <c r="J71" s="256"/>
      <c r="K71" s="256"/>
      <c r="L71" s="256"/>
      <c r="M71" s="256"/>
      <c r="N71" s="256"/>
      <c r="O71" s="381"/>
      <c r="P71" s="382"/>
      <c r="Q71" s="382"/>
      <c r="R71" s="386">
        <f>SUM(R58:R70)</f>
        <v>1800000</v>
      </c>
      <c r="S71" s="386">
        <f t="shared" ref="S71:W71" si="9">SUM(S58:S70)</f>
        <v>2184730.8600000003</v>
      </c>
      <c r="T71" s="386">
        <f t="shared" si="9"/>
        <v>2003065.6100000003</v>
      </c>
      <c r="U71" s="386">
        <f t="shared" si="9"/>
        <v>2003065.6100000003</v>
      </c>
      <c r="V71" s="386">
        <f t="shared" si="9"/>
        <v>2003065.6100000003</v>
      </c>
      <c r="W71" s="386">
        <f t="shared" si="9"/>
        <v>2003065.6100000003</v>
      </c>
      <c r="X71" s="391"/>
      <c r="Y71" s="391"/>
    </row>
    <row r="72" spans="1:25" customFormat="1" ht="12.75" x14ac:dyDescent="0.2">
      <c r="A72" s="255"/>
      <c r="B72" s="256" t="s">
        <v>1064</v>
      </c>
      <c r="C72" s="256"/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381"/>
      <c r="P72" s="382"/>
      <c r="Q72" s="382"/>
      <c r="R72" s="386"/>
      <c r="S72" s="386"/>
      <c r="T72" s="386"/>
      <c r="U72" s="386"/>
      <c r="V72" s="386"/>
      <c r="W72" s="386"/>
      <c r="X72" s="391"/>
      <c r="Y72" s="391"/>
    </row>
    <row r="73" spans="1:25" customFormat="1" ht="18" x14ac:dyDescent="0.2">
      <c r="A73" s="259">
        <v>1</v>
      </c>
      <c r="B73" s="259" t="s">
        <v>173</v>
      </c>
      <c r="C73" s="259" t="s">
        <v>522</v>
      </c>
      <c r="D73" s="259" t="s">
        <v>395</v>
      </c>
      <c r="E73" s="260" t="s">
        <v>523</v>
      </c>
      <c r="F73" s="259" t="s">
        <v>1031</v>
      </c>
      <c r="G73" s="260" t="s">
        <v>1032</v>
      </c>
      <c r="H73" s="259" t="s">
        <v>1065</v>
      </c>
      <c r="I73" s="259" t="s">
        <v>1065</v>
      </c>
      <c r="J73" s="260" t="s">
        <v>524</v>
      </c>
      <c r="K73" s="259" t="s">
        <v>502</v>
      </c>
      <c r="L73" s="259" t="s">
        <v>525</v>
      </c>
      <c r="M73" s="259" t="s">
        <v>673</v>
      </c>
      <c r="N73" s="259" t="s">
        <v>617</v>
      </c>
      <c r="O73" s="377" t="s">
        <v>1066</v>
      </c>
      <c r="P73" s="378" t="s">
        <v>2021</v>
      </c>
      <c r="Q73" s="379" t="s">
        <v>1057</v>
      </c>
      <c r="R73" s="385">
        <v>0</v>
      </c>
      <c r="S73" s="385">
        <v>57106.82</v>
      </c>
      <c r="T73" s="385">
        <v>57106.82</v>
      </c>
      <c r="U73" s="385">
        <v>57106.82</v>
      </c>
      <c r="V73" s="385">
        <v>57106.82</v>
      </c>
      <c r="W73" s="385">
        <v>57106.82</v>
      </c>
      <c r="X73" s="390">
        <v>1</v>
      </c>
      <c r="Y73" s="390">
        <v>1</v>
      </c>
    </row>
    <row r="74" spans="1:25" customFormat="1" ht="18" x14ac:dyDescent="0.2">
      <c r="A74" s="259">
        <f>1+A73</f>
        <v>2</v>
      </c>
      <c r="B74" s="259" t="s">
        <v>173</v>
      </c>
      <c r="C74" s="259" t="s">
        <v>522</v>
      </c>
      <c r="D74" s="259" t="s">
        <v>396</v>
      </c>
      <c r="E74" s="260" t="s">
        <v>523</v>
      </c>
      <c r="F74" s="259" t="s">
        <v>1067</v>
      </c>
      <c r="G74" s="260" t="s">
        <v>1068</v>
      </c>
      <c r="H74" s="259" t="s">
        <v>1069</v>
      </c>
      <c r="I74" s="259" t="s">
        <v>1069</v>
      </c>
      <c r="J74" s="260" t="s">
        <v>524</v>
      </c>
      <c r="K74" s="259" t="s">
        <v>502</v>
      </c>
      <c r="L74" s="259" t="s">
        <v>525</v>
      </c>
      <c r="M74" s="259" t="s">
        <v>673</v>
      </c>
      <c r="N74" s="259" t="s">
        <v>617</v>
      </c>
      <c r="O74" s="377" t="s">
        <v>1066</v>
      </c>
      <c r="P74" s="378" t="s">
        <v>2021</v>
      </c>
      <c r="Q74" s="379" t="s">
        <v>1070</v>
      </c>
      <c r="R74" s="385">
        <v>0</v>
      </c>
      <c r="S74" s="385">
        <v>32716.78</v>
      </c>
      <c r="T74" s="385">
        <v>32716.78</v>
      </c>
      <c r="U74" s="385">
        <v>32716.78</v>
      </c>
      <c r="V74" s="385">
        <v>32716.78</v>
      </c>
      <c r="W74" s="385">
        <v>32716.78</v>
      </c>
      <c r="X74" s="390">
        <v>1</v>
      </c>
      <c r="Y74" s="390">
        <v>1</v>
      </c>
    </row>
    <row r="75" spans="1:25" customFormat="1" ht="18" x14ac:dyDescent="0.2">
      <c r="A75" s="259">
        <f t="shared" ref="A75:A108" si="10">1+A74</f>
        <v>3</v>
      </c>
      <c r="B75" s="259" t="s">
        <v>173</v>
      </c>
      <c r="C75" s="259" t="s">
        <v>522</v>
      </c>
      <c r="D75" s="259" t="s">
        <v>397</v>
      </c>
      <c r="E75" s="260" t="s">
        <v>523</v>
      </c>
      <c r="F75" s="259" t="s">
        <v>1071</v>
      </c>
      <c r="G75" s="260" t="s">
        <v>1072</v>
      </c>
      <c r="H75" s="259" t="s">
        <v>1073</v>
      </c>
      <c r="I75" s="259" t="s">
        <v>1073</v>
      </c>
      <c r="J75" s="260" t="s">
        <v>524</v>
      </c>
      <c r="K75" s="259" t="s">
        <v>502</v>
      </c>
      <c r="L75" s="259" t="s">
        <v>526</v>
      </c>
      <c r="M75" s="259" t="s">
        <v>673</v>
      </c>
      <c r="N75" s="259" t="s">
        <v>617</v>
      </c>
      <c r="O75" s="377" t="s">
        <v>1066</v>
      </c>
      <c r="P75" s="378" t="s">
        <v>2021</v>
      </c>
      <c r="Q75" s="379" t="s">
        <v>1074</v>
      </c>
      <c r="R75" s="385">
        <v>0</v>
      </c>
      <c r="S75" s="385">
        <v>74661.11</v>
      </c>
      <c r="T75" s="385">
        <v>74661.11</v>
      </c>
      <c r="U75" s="385">
        <v>74661.11</v>
      </c>
      <c r="V75" s="385">
        <v>74661.11</v>
      </c>
      <c r="W75" s="385">
        <v>74661.11</v>
      </c>
      <c r="X75" s="390">
        <v>1</v>
      </c>
      <c r="Y75" s="390">
        <v>1</v>
      </c>
    </row>
    <row r="76" spans="1:25" customFormat="1" ht="18" x14ac:dyDescent="0.2">
      <c r="A76" s="259">
        <f t="shared" si="10"/>
        <v>4</v>
      </c>
      <c r="B76" s="259" t="s">
        <v>173</v>
      </c>
      <c r="C76" s="259" t="s">
        <v>522</v>
      </c>
      <c r="D76" s="259" t="s">
        <v>398</v>
      </c>
      <c r="E76" s="260" t="s">
        <v>523</v>
      </c>
      <c r="F76" s="259" t="s">
        <v>1075</v>
      </c>
      <c r="G76" s="260" t="s">
        <v>1076</v>
      </c>
      <c r="H76" s="259" t="s">
        <v>1077</v>
      </c>
      <c r="I76" s="259" t="s">
        <v>1077</v>
      </c>
      <c r="J76" s="260" t="s">
        <v>524</v>
      </c>
      <c r="K76" s="259" t="s">
        <v>502</v>
      </c>
      <c r="L76" s="259" t="s">
        <v>525</v>
      </c>
      <c r="M76" s="259" t="s">
        <v>673</v>
      </c>
      <c r="N76" s="259" t="s">
        <v>617</v>
      </c>
      <c r="O76" s="377" t="s">
        <v>1066</v>
      </c>
      <c r="P76" s="378" t="s">
        <v>2021</v>
      </c>
      <c r="Q76" s="379" t="s">
        <v>1078</v>
      </c>
      <c r="R76" s="385">
        <v>0</v>
      </c>
      <c r="S76" s="385">
        <v>85320.39</v>
      </c>
      <c r="T76" s="385">
        <v>85320.39</v>
      </c>
      <c r="U76" s="385">
        <v>85320.39</v>
      </c>
      <c r="V76" s="385">
        <v>85320.39</v>
      </c>
      <c r="W76" s="385">
        <v>85320.39</v>
      </c>
      <c r="X76" s="390">
        <v>1</v>
      </c>
      <c r="Y76" s="390">
        <v>1</v>
      </c>
    </row>
    <row r="77" spans="1:25" customFormat="1" ht="27" x14ac:dyDescent="0.2">
      <c r="A77" s="259">
        <f t="shared" si="10"/>
        <v>5</v>
      </c>
      <c r="B77" s="259" t="s">
        <v>173</v>
      </c>
      <c r="C77" s="259" t="s">
        <v>522</v>
      </c>
      <c r="D77" s="259" t="s">
        <v>399</v>
      </c>
      <c r="E77" s="260" t="s">
        <v>523</v>
      </c>
      <c r="F77" s="259" t="s">
        <v>1079</v>
      </c>
      <c r="G77" s="260" t="s">
        <v>1080</v>
      </c>
      <c r="H77" s="259" t="s">
        <v>1065</v>
      </c>
      <c r="I77" s="259" t="s">
        <v>1065</v>
      </c>
      <c r="J77" s="260" t="s">
        <v>524</v>
      </c>
      <c r="K77" s="259" t="s">
        <v>502</v>
      </c>
      <c r="L77" s="259" t="s">
        <v>525</v>
      </c>
      <c r="M77" s="259" t="s">
        <v>673</v>
      </c>
      <c r="N77" s="259" t="s">
        <v>617</v>
      </c>
      <c r="O77" s="377" t="s">
        <v>1066</v>
      </c>
      <c r="P77" s="378" t="s">
        <v>2021</v>
      </c>
      <c r="Q77" s="379" t="s">
        <v>1081</v>
      </c>
      <c r="R77" s="385">
        <v>0</v>
      </c>
      <c r="S77" s="385">
        <v>57106.82</v>
      </c>
      <c r="T77" s="385">
        <v>57106.82</v>
      </c>
      <c r="U77" s="385">
        <v>57106.82</v>
      </c>
      <c r="V77" s="385">
        <v>57106.82</v>
      </c>
      <c r="W77" s="385">
        <v>57106.82</v>
      </c>
      <c r="X77" s="390">
        <v>1</v>
      </c>
      <c r="Y77" s="390">
        <v>1</v>
      </c>
    </row>
    <row r="78" spans="1:25" customFormat="1" ht="18" x14ac:dyDescent="0.2">
      <c r="A78" s="259">
        <f t="shared" si="10"/>
        <v>6</v>
      </c>
      <c r="B78" s="259" t="s">
        <v>173</v>
      </c>
      <c r="C78" s="259" t="s">
        <v>522</v>
      </c>
      <c r="D78" s="259" t="s">
        <v>400</v>
      </c>
      <c r="E78" s="260" t="s">
        <v>523</v>
      </c>
      <c r="F78" s="259" t="s">
        <v>1082</v>
      </c>
      <c r="G78" s="260" t="s">
        <v>1083</v>
      </c>
      <c r="H78" s="259" t="s">
        <v>1084</v>
      </c>
      <c r="I78" s="259" t="s">
        <v>1084</v>
      </c>
      <c r="J78" s="260" t="s">
        <v>524</v>
      </c>
      <c r="K78" s="259" t="s">
        <v>502</v>
      </c>
      <c r="L78" s="259" t="s">
        <v>525</v>
      </c>
      <c r="M78" s="259" t="s">
        <v>673</v>
      </c>
      <c r="N78" s="259" t="s">
        <v>617</v>
      </c>
      <c r="O78" s="377" t="s">
        <v>1066</v>
      </c>
      <c r="P78" s="378" t="s">
        <v>2021</v>
      </c>
      <c r="Q78" s="379" t="s">
        <v>1085</v>
      </c>
      <c r="R78" s="385">
        <v>0</v>
      </c>
      <c r="S78" s="385">
        <v>36540.300000000003</v>
      </c>
      <c r="T78" s="385">
        <v>36540.300000000003</v>
      </c>
      <c r="U78" s="385">
        <v>36540.300000000003</v>
      </c>
      <c r="V78" s="385">
        <v>36540.300000000003</v>
      </c>
      <c r="W78" s="385">
        <v>36540.300000000003</v>
      </c>
      <c r="X78" s="390">
        <v>1</v>
      </c>
      <c r="Y78" s="390">
        <v>1</v>
      </c>
    </row>
    <row r="79" spans="1:25" customFormat="1" ht="18" x14ac:dyDescent="0.2">
      <c r="A79" s="259">
        <f t="shared" si="10"/>
        <v>7</v>
      </c>
      <c r="B79" s="259" t="s">
        <v>173</v>
      </c>
      <c r="C79" s="259" t="s">
        <v>522</v>
      </c>
      <c r="D79" s="259" t="s">
        <v>401</v>
      </c>
      <c r="E79" s="260" t="s">
        <v>523</v>
      </c>
      <c r="F79" s="259" t="s">
        <v>1086</v>
      </c>
      <c r="G79" s="260" t="s">
        <v>1087</v>
      </c>
      <c r="H79" s="259" t="s">
        <v>1088</v>
      </c>
      <c r="I79" s="259" t="s">
        <v>1088</v>
      </c>
      <c r="J79" s="260" t="s">
        <v>524</v>
      </c>
      <c r="K79" s="259" t="s">
        <v>502</v>
      </c>
      <c r="L79" s="259" t="s">
        <v>525</v>
      </c>
      <c r="M79" s="259" t="s">
        <v>673</v>
      </c>
      <c r="N79" s="259" t="s">
        <v>617</v>
      </c>
      <c r="O79" s="377" t="s">
        <v>1066</v>
      </c>
      <c r="P79" s="378" t="s">
        <v>2021</v>
      </c>
      <c r="Q79" s="379" t="s">
        <v>1085</v>
      </c>
      <c r="R79" s="385">
        <v>0</v>
      </c>
      <c r="S79" s="385">
        <v>44943.49</v>
      </c>
      <c r="T79" s="385">
        <v>44943.49</v>
      </c>
      <c r="U79" s="385">
        <v>44943.49</v>
      </c>
      <c r="V79" s="385">
        <v>44943.49</v>
      </c>
      <c r="W79" s="385">
        <v>44943.49</v>
      </c>
      <c r="X79" s="390">
        <v>1</v>
      </c>
      <c r="Y79" s="390">
        <v>1</v>
      </c>
    </row>
    <row r="80" spans="1:25" customFormat="1" ht="18" x14ac:dyDescent="0.2">
      <c r="A80" s="259">
        <f t="shared" si="10"/>
        <v>8</v>
      </c>
      <c r="B80" s="259" t="s">
        <v>173</v>
      </c>
      <c r="C80" s="259" t="s">
        <v>522</v>
      </c>
      <c r="D80" s="259" t="s">
        <v>402</v>
      </c>
      <c r="E80" s="260" t="s">
        <v>523</v>
      </c>
      <c r="F80" s="259" t="s">
        <v>1089</v>
      </c>
      <c r="G80" s="260" t="s">
        <v>1090</v>
      </c>
      <c r="H80" s="259" t="s">
        <v>1091</v>
      </c>
      <c r="I80" s="259" t="s">
        <v>1091</v>
      </c>
      <c r="J80" s="260" t="s">
        <v>524</v>
      </c>
      <c r="K80" s="259" t="s">
        <v>502</v>
      </c>
      <c r="L80" s="259" t="s">
        <v>525</v>
      </c>
      <c r="M80" s="259" t="s">
        <v>673</v>
      </c>
      <c r="N80" s="259" t="s">
        <v>617</v>
      </c>
      <c r="O80" s="377" t="s">
        <v>1066</v>
      </c>
      <c r="P80" s="378" t="s">
        <v>2021</v>
      </c>
      <c r="Q80" s="379" t="s">
        <v>1092</v>
      </c>
      <c r="R80" s="385">
        <v>0</v>
      </c>
      <c r="S80" s="385">
        <v>73093.679999999993</v>
      </c>
      <c r="T80" s="385">
        <v>73093.679999999993</v>
      </c>
      <c r="U80" s="385">
        <v>73093.679999999993</v>
      </c>
      <c r="V80" s="385">
        <v>73093.679999999993</v>
      </c>
      <c r="W80" s="385">
        <v>73093.679999999993</v>
      </c>
      <c r="X80" s="390">
        <v>1</v>
      </c>
      <c r="Y80" s="390">
        <v>1</v>
      </c>
    </row>
    <row r="81" spans="1:25" customFormat="1" ht="18" x14ac:dyDescent="0.2">
      <c r="A81" s="259">
        <f t="shared" si="10"/>
        <v>9</v>
      </c>
      <c r="B81" s="259" t="s">
        <v>173</v>
      </c>
      <c r="C81" s="259" t="s">
        <v>522</v>
      </c>
      <c r="D81" s="259" t="s">
        <v>403</v>
      </c>
      <c r="E81" s="260" t="s">
        <v>523</v>
      </c>
      <c r="F81" s="259" t="s">
        <v>1093</v>
      </c>
      <c r="G81" s="260" t="s">
        <v>1094</v>
      </c>
      <c r="H81" s="259" t="s">
        <v>1095</v>
      </c>
      <c r="I81" s="259" t="s">
        <v>1095</v>
      </c>
      <c r="J81" s="260" t="s">
        <v>524</v>
      </c>
      <c r="K81" s="259" t="s">
        <v>502</v>
      </c>
      <c r="L81" s="259" t="s">
        <v>525</v>
      </c>
      <c r="M81" s="259" t="s">
        <v>673</v>
      </c>
      <c r="N81" s="259" t="s">
        <v>617</v>
      </c>
      <c r="O81" s="377" t="s">
        <v>1066</v>
      </c>
      <c r="P81" s="378" t="s">
        <v>2021</v>
      </c>
      <c r="Q81" s="379" t="s">
        <v>1096</v>
      </c>
      <c r="R81" s="385">
        <v>0</v>
      </c>
      <c r="S81" s="385">
        <v>28137.11</v>
      </c>
      <c r="T81" s="385">
        <v>28137.11</v>
      </c>
      <c r="U81" s="385">
        <v>28137.11</v>
      </c>
      <c r="V81" s="385">
        <v>28137.11</v>
      </c>
      <c r="W81" s="385">
        <v>28137.11</v>
      </c>
      <c r="X81" s="390">
        <v>1</v>
      </c>
      <c r="Y81" s="390">
        <v>1</v>
      </c>
    </row>
    <row r="82" spans="1:25" customFormat="1" ht="18" x14ac:dyDescent="0.2">
      <c r="A82" s="259">
        <f t="shared" si="10"/>
        <v>10</v>
      </c>
      <c r="B82" s="259" t="s">
        <v>173</v>
      </c>
      <c r="C82" s="259" t="s">
        <v>522</v>
      </c>
      <c r="D82" s="259" t="s">
        <v>404</v>
      </c>
      <c r="E82" s="260" t="s">
        <v>523</v>
      </c>
      <c r="F82" s="259" t="s">
        <v>1097</v>
      </c>
      <c r="G82" s="260" t="s">
        <v>1098</v>
      </c>
      <c r="H82" s="259" t="s">
        <v>1099</v>
      </c>
      <c r="I82" s="259" t="s">
        <v>1099</v>
      </c>
      <c r="J82" s="260" t="s">
        <v>524</v>
      </c>
      <c r="K82" s="259" t="s">
        <v>502</v>
      </c>
      <c r="L82" s="259" t="s">
        <v>525</v>
      </c>
      <c r="M82" s="259" t="s">
        <v>502</v>
      </c>
      <c r="N82" s="259" t="s">
        <v>617</v>
      </c>
      <c r="O82" s="377" t="s">
        <v>1066</v>
      </c>
      <c r="P82" s="378" t="s">
        <v>2021</v>
      </c>
      <c r="Q82" s="379" t="s">
        <v>1100</v>
      </c>
      <c r="R82" s="385">
        <v>0</v>
      </c>
      <c r="S82" s="385">
        <v>33468.81</v>
      </c>
      <c r="T82" s="385">
        <v>33468.81</v>
      </c>
      <c r="U82" s="385">
        <v>33468.81</v>
      </c>
      <c r="V82" s="385">
        <v>33468.81</v>
      </c>
      <c r="W82" s="385">
        <v>33468.81</v>
      </c>
      <c r="X82" s="390">
        <v>1</v>
      </c>
      <c r="Y82" s="390">
        <v>1</v>
      </c>
    </row>
    <row r="83" spans="1:25" customFormat="1" ht="18" x14ac:dyDescent="0.2">
      <c r="A83" s="259">
        <f t="shared" si="10"/>
        <v>11</v>
      </c>
      <c r="B83" s="259" t="s">
        <v>173</v>
      </c>
      <c r="C83" s="259" t="s">
        <v>522</v>
      </c>
      <c r="D83" s="259" t="s">
        <v>405</v>
      </c>
      <c r="E83" s="260" t="s">
        <v>523</v>
      </c>
      <c r="F83" s="259" t="s">
        <v>1101</v>
      </c>
      <c r="G83" s="260" t="s">
        <v>1102</v>
      </c>
      <c r="H83" s="259" t="s">
        <v>1103</v>
      </c>
      <c r="I83" s="259" t="s">
        <v>1103</v>
      </c>
      <c r="J83" s="260" t="s">
        <v>524</v>
      </c>
      <c r="K83" s="259" t="s">
        <v>502</v>
      </c>
      <c r="L83" s="259" t="s">
        <v>525</v>
      </c>
      <c r="M83" s="259" t="s">
        <v>673</v>
      </c>
      <c r="N83" s="259" t="s">
        <v>617</v>
      </c>
      <c r="O83" s="377" t="s">
        <v>1066</v>
      </c>
      <c r="P83" s="378" t="s">
        <v>2021</v>
      </c>
      <c r="Q83" s="379" t="s">
        <v>1104</v>
      </c>
      <c r="R83" s="385">
        <v>0</v>
      </c>
      <c r="S83" s="385">
        <v>39539.339999999997</v>
      </c>
      <c r="T83" s="385">
        <v>39539.339999999997</v>
      </c>
      <c r="U83" s="385">
        <v>39539.339999999997</v>
      </c>
      <c r="V83" s="385">
        <v>39539.339999999997</v>
      </c>
      <c r="W83" s="385">
        <v>39539.339999999997</v>
      </c>
      <c r="X83" s="390">
        <v>1</v>
      </c>
      <c r="Y83" s="390">
        <v>1</v>
      </c>
    </row>
    <row r="84" spans="1:25" customFormat="1" ht="18" x14ac:dyDescent="0.2">
      <c r="A84" s="259">
        <f t="shared" si="10"/>
        <v>12</v>
      </c>
      <c r="B84" s="259" t="s">
        <v>175</v>
      </c>
      <c r="C84" s="259" t="s">
        <v>522</v>
      </c>
      <c r="D84" s="259" t="s">
        <v>784</v>
      </c>
      <c r="E84" s="260" t="s">
        <v>785</v>
      </c>
      <c r="F84" s="259" t="s">
        <v>1025</v>
      </c>
      <c r="G84" s="260" t="s">
        <v>681</v>
      </c>
      <c r="H84" s="259" t="s">
        <v>1105</v>
      </c>
      <c r="I84" s="259" t="s">
        <v>1105</v>
      </c>
      <c r="J84" s="260" t="s">
        <v>174</v>
      </c>
      <c r="K84" s="259" t="s">
        <v>552</v>
      </c>
      <c r="L84" s="259" t="s">
        <v>786</v>
      </c>
      <c r="M84" s="259" t="s">
        <v>858</v>
      </c>
      <c r="N84" s="259" t="s">
        <v>1621</v>
      </c>
      <c r="O84" s="377" t="s">
        <v>1106</v>
      </c>
      <c r="P84" s="378" t="s">
        <v>2021</v>
      </c>
      <c r="Q84" s="379" t="s">
        <v>1028</v>
      </c>
      <c r="R84" s="385">
        <v>0</v>
      </c>
      <c r="S84" s="385">
        <v>373838.21</v>
      </c>
      <c r="T84" s="385">
        <v>373838.21</v>
      </c>
      <c r="U84" s="385">
        <v>373838.21</v>
      </c>
      <c r="V84" s="385">
        <v>373838.21</v>
      </c>
      <c r="W84" s="385">
        <v>373838.21</v>
      </c>
      <c r="X84" s="390">
        <v>1</v>
      </c>
      <c r="Y84" s="390">
        <v>1</v>
      </c>
    </row>
    <row r="85" spans="1:25" customFormat="1" ht="18" x14ac:dyDescent="0.2">
      <c r="A85" s="259">
        <f t="shared" si="10"/>
        <v>13</v>
      </c>
      <c r="B85" s="259" t="s">
        <v>173</v>
      </c>
      <c r="C85" s="259" t="s">
        <v>522</v>
      </c>
      <c r="D85" s="259" t="s">
        <v>1622</v>
      </c>
      <c r="E85" s="260" t="s">
        <v>1623</v>
      </c>
      <c r="F85" s="259" t="s">
        <v>1624</v>
      </c>
      <c r="G85" s="260" t="s">
        <v>1625</v>
      </c>
      <c r="H85" s="259" t="s">
        <v>1144</v>
      </c>
      <c r="I85" s="259" t="s">
        <v>1144</v>
      </c>
      <c r="J85" s="260" t="s">
        <v>524</v>
      </c>
      <c r="K85" s="259" t="s">
        <v>1626</v>
      </c>
      <c r="L85" s="259" t="s">
        <v>506</v>
      </c>
      <c r="M85" s="259" t="s">
        <v>1626</v>
      </c>
      <c r="N85" s="259" t="s">
        <v>178</v>
      </c>
      <c r="O85" s="377" t="s">
        <v>1066</v>
      </c>
      <c r="P85" s="378" t="s">
        <v>2021</v>
      </c>
      <c r="Q85" s="379" t="s">
        <v>1627</v>
      </c>
      <c r="R85" s="385">
        <v>0</v>
      </c>
      <c r="S85" s="385">
        <v>10877.4</v>
      </c>
      <c r="T85" s="385">
        <v>10861.69</v>
      </c>
      <c r="U85" s="385">
        <v>10766.93</v>
      </c>
      <c r="V85" s="385">
        <v>10766.93</v>
      </c>
      <c r="W85" s="385">
        <v>0</v>
      </c>
      <c r="X85" s="390">
        <v>0.98984408038685723</v>
      </c>
      <c r="Y85" s="390">
        <v>1</v>
      </c>
    </row>
    <row r="86" spans="1:25" customFormat="1" ht="18" x14ac:dyDescent="0.2">
      <c r="A86" s="259">
        <f t="shared" si="10"/>
        <v>14</v>
      </c>
      <c r="B86" s="259" t="s">
        <v>173</v>
      </c>
      <c r="C86" s="259" t="s">
        <v>522</v>
      </c>
      <c r="D86" s="259" t="s">
        <v>1628</v>
      </c>
      <c r="E86" s="260" t="s">
        <v>1623</v>
      </c>
      <c r="F86" s="259" t="s">
        <v>1142</v>
      </c>
      <c r="G86" s="260" t="s">
        <v>1143</v>
      </c>
      <c r="H86" s="259" t="s">
        <v>1063</v>
      </c>
      <c r="I86" s="259" t="s">
        <v>1063</v>
      </c>
      <c r="J86" s="260" t="s">
        <v>524</v>
      </c>
      <c r="K86" s="259" t="s">
        <v>1626</v>
      </c>
      <c r="L86" s="259" t="s">
        <v>506</v>
      </c>
      <c r="M86" s="259" t="s">
        <v>1626</v>
      </c>
      <c r="N86" s="259" t="s">
        <v>178</v>
      </c>
      <c r="O86" s="377" t="s">
        <v>1066</v>
      </c>
      <c r="P86" s="378" t="s">
        <v>2021</v>
      </c>
      <c r="Q86" s="379" t="s">
        <v>1629</v>
      </c>
      <c r="R86" s="385">
        <v>0</v>
      </c>
      <c r="S86" s="385">
        <v>4039.6</v>
      </c>
      <c r="T86" s="385">
        <v>4021.6</v>
      </c>
      <c r="U86" s="385">
        <v>3909.48</v>
      </c>
      <c r="V86" s="385">
        <v>3909.48</v>
      </c>
      <c r="W86" s="385">
        <v>0</v>
      </c>
      <c r="X86" s="390">
        <v>0.96778888998910784</v>
      </c>
      <c r="Y86" s="390">
        <v>1</v>
      </c>
    </row>
    <row r="87" spans="1:25" customFormat="1" ht="18" x14ac:dyDescent="0.2">
      <c r="A87" s="259">
        <f t="shared" si="10"/>
        <v>15</v>
      </c>
      <c r="B87" s="259" t="s">
        <v>173</v>
      </c>
      <c r="C87" s="259" t="s">
        <v>522</v>
      </c>
      <c r="D87" s="259" t="s">
        <v>1630</v>
      </c>
      <c r="E87" s="260" t="s">
        <v>1623</v>
      </c>
      <c r="F87" s="259" t="s">
        <v>1631</v>
      </c>
      <c r="G87" s="260" t="s">
        <v>1632</v>
      </c>
      <c r="H87" s="259" t="s">
        <v>1633</v>
      </c>
      <c r="I87" s="259" t="s">
        <v>1633</v>
      </c>
      <c r="J87" s="260" t="s">
        <v>524</v>
      </c>
      <c r="K87" s="259" t="s">
        <v>1626</v>
      </c>
      <c r="L87" s="259" t="s">
        <v>506</v>
      </c>
      <c r="M87" s="259" t="s">
        <v>1626</v>
      </c>
      <c r="N87" s="259" t="s">
        <v>178</v>
      </c>
      <c r="O87" s="377" t="s">
        <v>1066</v>
      </c>
      <c r="P87" s="378" t="s">
        <v>2021</v>
      </c>
      <c r="Q87" s="379" t="s">
        <v>1634</v>
      </c>
      <c r="R87" s="385">
        <v>0</v>
      </c>
      <c r="S87" s="385">
        <v>6309.94</v>
      </c>
      <c r="T87" s="385">
        <v>6290.31</v>
      </c>
      <c r="U87" s="385">
        <v>6168</v>
      </c>
      <c r="V87" s="385">
        <v>6168</v>
      </c>
      <c r="W87" s="385">
        <v>0</v>
      </c>
      <c r="X87" s="390">
        <v>0.97750533285578001</v>
      </c>
      <c r="Y87" s="390">
        <v>1</v>
      </c>
    </row>
    <row r="88" spans="1:25" customFormat="1" ht="18" x14ac:dyDescent="0.2">
      <c r="A88" s="259">
        <f t="shared" si="10"/>
        <v>16</v>
      </c>
      <c r="B88" s="259" t="s">
        <v>173</v>
      </c>
      <c r="C88" s="259" t="s">
        <v>522</v>
      </c>
      <c r="D88" s="259" t="s">
        <v>1635</v>
      </c>
      <c r="E88" s="260" t="s">
        <v>1623</v>
      </c>
      <c r="F88" s="259" t="s">
        <v>1139</v>
      </c>
      <c r="G88" s="260" t="s">
        <v>1140</v>
      </c>
      <c r="H88" s="259" t="s">
        <v>1217</v>
      </c>
      <c r="I88" s="259" t="s">
        <v>1217</v>
      </c>
      <c r="J88" s="260" t="s">
        <v>524</v>
      </c>
      <c r="K88" s="259" t="s">
        <v>1626</v>
      </c>
      <c r="L88" s="259" t="s">
        <v>506</v>
      </c>
      <c r="M88" s="259" t="s">
        <v>1626</v>
      </c>
      <c r="N88" s="259" t="s">
        <v>178</v>
      </c>
      <c r="O88" s="377" t="s">
        <v>1066</v>
      </c>
      <c r="P88" s="378" t="s">
        <v>2021</v>
      </c>
      <c r="Q88" s="379" t="s">
        <v>1636</v>
      </c>
      <c r="R88" s="385">
        <v>0</v>
      </c>
      <c r="S88" s="385">
        <v>2611.9299999999998</v>
      </c>
      <c r="T88" s="385">
        <v>2594.41</v>
      </c>
      <c r="U88" s="385">
        <v>2485.69</v>
      </c>
      <c r="V88" s="385">
        <v>2485.69</v>
      </c>
      <c r="W88" s="385">
        <v>0</v>
      </c>
      <c r="X88" s="390">
        <v>0.95166792371924214</v>
      </c>
      <c r="Y88" s="390">
        <v>1</v>
      </c>
    </row>
    <row r="89" spans="1:25" customFormat="1" ht="18" x14ac:dyDescent="0.2">
      <c r="A89" s="259">
        <f t="shared" si="10"/>
        <v>17</v>
      </c>
      <c r="B89" s="259" t="s">
        <v>173</v>
      </c>
      <c r="C89" s="259" t="s">
        <v>522</v>
      </c>
      <c r="D89" s="259" t="s">
        <v>1637</v>
      </c>
      <c r="E89" s="260" t="s">
        <v>1623</v>
      </c>
      <c r="F89" s="259" t="s">
        <v>1277</v>
      </c>
      <c r="G89" s="260" t="s">
        <v>1278</v>
      </c>
      <c r="H89" s="259" t="s">
        <v>1638</v>
      </c>
      <c r="I89" s="259" t="s">
        <v>1638</v>
      </c>
      <c r="J89" s="260" t="s">
        <v>524</v>
      </c>
      <c r="K89" s="259" t="s">
        <v>1626</v>
      </c>
      <c r="L89" s="259" t="s">
        <v>506</v>
      </c>
      <c r="M89" s="259" t="s">
        <v>1626</v>
      </c>
      <c r="N89" s="259" t="s">
        <v>178</v>
      </c>
      <c r="O89" s="377" t="s">
        <v>1066</v>
      </c>
      <c r="P89" s="378" t="s">
        <v>2021</v>
      </c>
      <c r="Q89" s="379" t="s">
        <v>1279</v>
      </c>
      <c r="R89" s="385">
        <v>0</v>
      </c>
      <c r="S89" s="385">
        <v>35264.26</v>
      </c>
      <c r="T89" s="385">
        <v>35252.699999999997</v>
      </c>
      <c r="U89" s="385">
        <v>35184.75</v>
      </c>
      <c r="V89" s="385">
        <v>35184.75</v>
      </c>
      <c r="W89" s="385">
        <v>0</v>
      </c>
      <c r="X89" s="390">
        <v>0.99774530927346827</v>
      </c>
      <c r="Y89" s="390">
        <v>1</v>
      </c>
    </row>
    <row r="90" spans="1:25" customFormat="1" ht="18" x14ac:dyDescent="0.2">
      <c r="A90" s="259">
        <f t="shared" si="10"/>
        <v>18</v>
      </c>
      <c r="B90" s="259" t="s">
        <v>173</v>
      </c>
      <c r="C90" s="259" t="s">
        <v>522</v>
      </c>
      <c r="D90" s="259" t="s">
        <v>1639</v>
      </c>
      <c r="E90" s="260" t="s">
        <v>1623</v>
      </c>
      <c r="F90" s="259" t="s">
        <v>1155</v>
      </c>
      <c r="G90" s="260" t="s">
        <v>1156</v>
      </c>
      <c r="H90" s="259" t="s">
        <v>1105</v>
      </c>
      <c r="I90" s="259" t="s">
        <v>1105</v>
      </c>
      <c r="J90" s="260" t="s">
        <v>524</v>
      </c>
      <c r="K90" s="259" t="s">
        <v>1626</v>
      </c>
      <c r="L90" s="259" t="s">
        <v>506</v>
      </c>
      <c r="M90" s="259" t="s">
        <v>1626</v>
      </c>
      <c r="N90" s="259" t="s">
        <v>178</v>
      </c>
      <c r="O90" s="377" t="s">
        <v>1066</v>
      </c>
      <c r="P90" s="378" t="s">
        <v>2021</v>
      </c>
      <c r="Q90" s="379" t="s">
        <v>1258</v>
      </c>
      <c r="R90" s="385">
        <v>0</v>
      </c>
      <c r="S90" s="385">
        <v>24769.42</v>
      </c>
      <c r="T90" s="385">
        <v>24747.08</v>
      </c>
      <c r="U90" s="385">
        <v>24607.78</v>
      </c>
      <c r="V90" s="385">
        <v>24607.78</v>
      </c>
      <c r="W90" s="385">
        <v>0</v>
      </c>
      <c r="X90" s="390">
        <v>0.99347421134608727</v>
      </c>
      <c r="Y90" s="390">
        <v>1</v>
      </c>
    </row>
    <row r="91" spans="1:25" customFormat="1" ht="18" x14ac:dyDescent="0.2">
      <c r="A91" s="259">
        <f t="shared" si="10"/>
        <v>19</v>
      </c>
      <c r="B91" s="259" t="s">
        <v>173</v>
      </c>
      <c r="C91" s="259" t="s">
        <v>522</v>
      </c>
      <c r="D91" s="259" t="s">
        <v>1640</v>
      </c>
      <c r="E91" s="260" t="s">
        <v>1623</v>
      </c>
      <c r="F91" s="259" t="s">
        <v>1368</v>
      </c>
      <c r="G91" s="260" t="s">
        <v>1369</v>
      </c>
      <c r="H91" s="259" t="s">
        <v>1152</v>
      </c>
      <c r="I91" s="259" t="s">
        <v>1152</v>
      </c>
      <c r="J91" s="260" t="s">
        <v>524</v>
      </c>
      <c r="K91" s="259" t="s">
        <v>1626</v>
      </c>
      <c r="L91" s="259" t="s">
        <v>506</v>
      </c>
      <c r="M91" s="259" t="s">
        <v>1626</v>
      </c>
      <c r="N91" s="259" t="s">
        <v>178</v>
      </c>
      <c r="O91" s="377" t="s">
        <v>1066</v>
      </c>
      <c r="P91" s="378" t="s">
        <v>2021</v>
      </c>
      <c r="Q91" s="379" t="s">
        <v>1370</v>
      </c>
      <c r="R91" s="385">
        <v>0</v>
      </c>
      <c r="S91" s="385">
        <v>9978.83</v>
      </c>
      <c r="T91" s="385">
        <v>9955.16</v>
      </c>
      <c r="U91" s="385">
        <v>9810.77</v>
      </c>
      <c r="V91" s="385">
        <v>9810.77</v>
      </c>
      <c r="W91" s="385">
        <v>0</v>
      </c>
      <c r="X91" s="390">
        <v>0.9831583462189456</v>
      </c>
      <c r="Y91" s="390">
        <v>1</v>
      </c>
    </row>
    <row r="92" spans="1:25" customFormat="1" ht="18" x14ac:dyDescent="0.2">
      <c r="A92" s="259">
        <f t="shared" si="10"/>
        <v>20</v>
      </c>
      <c r="B92" s="259" t="s">
        <v>173</v>
      </c>
      <c r="C92" s="259" t="s">
        <v>522</v>
      </c>
      <c r="D92" s="259" t="s">
        <v>1641</v>
      </c>
      <c r="E92" s="260" t="s">
        <v>1623</v>
      </c>
      <c r="F92" s="259" t="s">
        <v>1373</v>
      </c>
      <c r="G92" s="260" t="s">
        <v>1374</v>
      </c>
      <c r="H92" s="259" t="s">
        <v>1190</v>
      </c>
      <c r="I92" s="259" t="s">
        <v>1190</v>
      </c>
      <c r="J92" s="260" t="s">
        <v>524</v>
      </c>
      <c r="K92" s="259" t="s">
        <v>1626</v>
      </c>
      <c r="L92" s="259" t="s">
        <v>506</v>
      </c>
      <c r="M92" s="259" t="s">
        <v>1626</v>
      </c>
      <c r="N92" s="259" t="s">
        <v>178</v>
      </c>
      <c r="O92" s="377" t="s">
        <v>1066</v>
      </c>
      <c r="P92" s="378" t="s">
        <v>2021</v>
      </c>
      <c r="Q92" s="379" t="s">
        <v>1375</v>
      </c>
      <c r="R92" s="385">
        <v>0</v>
      </c>
      <c r="S92" s="385">
        <v>19551.79</v>
      </c>
      <c r="T92" s="385">
        <v>19529.48</v>
      </c>
      <c r="U92" s="385">
        <v>19393.580000000002</v>
      </c>
      <c r="V92" s="385">
        <v>19393.580000000002</v>
      </c>
      <c r="W92" s="385">
        <v>0</v>
      </c>
      <c r="X92" s="390">
        <v>0.99190815776969787</v>
      </c>
      <c r="Y92" s="390">
        <v>1</v>
      </c>
    </row>
    <row r="93" spans="1:25" customFormat="1" ht="18" x14ac:dyDescent="0.2">
      <c r="A93" s="259">
        <f t="shared" si="10"/>
        <v>21</v>
      </c>
      <c r="B93" s="259" t="s">
        <v>173</v>
      </c>
      <c r="C93" s="259" t="s">
        <v>522</v>
      </c>
      <c r="D93" s="259" t="s">
        <v>1642</v>
      </c>
      <c r="E93" s="260" t="s">
        <v>1623</v>
      </c>
      <c r="F93" s="259" t="s">
        <v>1136</v>
      </c>
      <c r="G93" s="260" t="s">
        <v>1137</v>
      </c>
      <c r="H93" s="259" t="s">
        <v>1145</v>
      </c>
      <c r="I93" s="259" t="s">
        <v>1145</v>
      </c>
      <c r="J93" s="260" t="s">
        <v>524</v>
      </c>
      <c r="K93" s="259" t="s">
        <v>1626</v>
      </c>
      <c r="L93" s="259" t="s">
        <v>506</v>
      </c>
      <c r="M93" s="259" t="s">
        <v>1643</v>
      </c>
      <c r="N93" s="259" t="s">
        <v>178</v>
      </c>
      <c r="O93" s="377" t="s">
        <v>1066</v>
      </c>
      <c r="P93" s="378" t="s">
        <v>2021</v>
      </c>
      <c r="Q93" s="379" t="s">
        <v>1644</v>
      </c>
      <c r="R93" s="385">
        <v>0</v>
      </c>
      <c r="S93" s="385">
        <v>11462.41</v>
      </c>
      <c r="T93" s="385">
        <v>11355.89</v>
      </c>
      <c r="U93" s="385">
        <v>11355.89</v>
      </c>
      <c r="V93" s="385">
        <v>11355.89</v>
      </c>
      <c r="W93" s="385">
        <v>0</v>
      </c>
      <c r="X93" s="390">
        <v>0.99070701536587846</v>
      </c>
      <c r="Y93" s="390">
        <v>1</v>
      </c>
    </row>
    <row r="94" spans="1:25" customFormat="1" ht="18" x14ac:dyDescent="0.2">
      <c r="A94" s="259">
        <f t="shared" si="10"/>
        <v>22</v>
      </c>
      <c r="B94" s="259" t="s">
        <v>173</v>
      </c>
      <c r="C94" s="259" t="s">
        <v>522</v>
      </c>
      <c r="D94" s="259" t="s">
        <v>1645</v>
      </c>
      <c r="E94" s="260" t="s">
        <v>1623</v>
      </c>
      <c r="F94" s="259" t="s">
        <v>1194</v>
      </c>
      <c r="G94" s="260" t="s">
        <v>1195</v>
      </c>
      <c r="H94" s="259" t="s">
        <v>1146</v>
      </c>
      <c r="I94" s="259" t="s">
        <v>1146</v>
      </c>
      <c r="J94" s="260" t="s">
        <v>524</v>
      </c>
      <c r="K94" s="259" t="s">
        <v>1626</v>
      </c>
      <c r="L94" s="259" t="s">
        <v>506</v>
      </c>
      <c r="M94" s="259" t="s">
        <v>1626</v>
      </c>
      <c r="N94" s="259" t="s">
        <v>178</v>
      </c>
      <c r="O94" s="377" t="s">
        <v>1066</v>
      </c>
      <c r="P94" s="378" t="s">
        <v>2021</v>
      </c>
      <c r="Q94" s="379" t="s">
        <v>1646</v>
      </c>
      <c r="R94" s="385">
        <v>0</v>
      </c>
      <c r="S94" s="385">
        <v>9373.35</v>
      </c>
      <c r="T94" s="385">
        <v>9335.2900000000009</v>
      </c>
      <c r="U94" s="385">
        <v>9097.4599999999991</v>
      </c>
      <c r="V94" s="385">
        <v>9097.4599999999991</v>
      </c>
      <c r="W94" s="385">
        <v>0</v>
      </c>
      <c r="X94" s="390">
        <v>0.97056655304666939</v>
      </c>
      <c r="Y94" s="390">
        <v>1</v>
      </c>
    </row>
    <row r="95" spans="1:25" customFormat="1" ht="18" x14ac:dyDescent="0.2">
      <c r="A95" s="259">
        <f t="shared" si="10"/>
        <v>23</v>
      </c>
      <c r="B95" s="259" t="s">
        <v>173</v>
      </c>
      <c r="C95" s="259" t="s">
        <v>522</v>
      </c>
      <c r="D95" s="259" t="s">
        <v>1647</v>
      </c>
      <c r="E95" s="260" t="s">
        <v>1623</v>
      </c>
      <c r="F95" s="259" t="s">
        <v>1270</v>
      </c>
      <c r="G95" s="260" t="s">
        <v>1271</v>
      </c>
      <c r="H95" s="259" t="s">
        <v>1145</v>
      </c>
      <c r="I95" s="259" t="s">
        <v>1145</v>
      </c>
      <c r="J95" s="260" t="s">
        <v>524</v>
      </c>
      <c r="K95" s="259" t="s">
        <v>1626</v>
      </c>
      <c r="L95" s="259" t="s">
        <v>506</v>
      </c>
      <c r="M95" s="259" t="s">
        <v>1626</v>
      </c>
      <c r="N95" s="259" t="s">
        <v>178</v>
      </c>
      <c r="O95" s="377" t="s">
        <v>1066</v>
      </c>
      <c r="P95" s="378" t="s">
        <v>2021</v>
      </c>
      <c r="Q95" s="379" t="s">
        <v>1648</v>
      </c>
      <c r="R95" s="385">
        <v>0</v>
      </c>
      <c r="S95" s="385">
        <v>11382.67</v>
      </c>
      <c r="T95" s="385">
        <v>11328.04</v>
      </c>
      <c r="U95" s="385">
        <v>10986.59</v>
      </c>
      <c r="V95" s="385">
        <v>10986.59</v>
      </c>
      <c r="W95" s="385">
        <v>0</v>
      </c>
      <c r="X95" s="390">
        <v>0.9652032431758103</v>
      </c>
      <c r="Y95" s="390">
        <v>1</v>
      </c>
    </row>
    <row r="96" spans="1:25" customFormat="1" ht="18" x14ac:dyDescent="0.2">
      <c r="A96" s="259">
        <f t="shared" si="10"/>
        <v>24</v>
      </c>
      <c r="B96" s="259" t="s">
        <v>173</v>
      </c>
      <c r="C96" s="259" t="s">
        <v>522</v>
      </c>
      <c r="D96" s="259" t="s">
        <v>1649</v>
      </c>
      <c r="E96" s="260" t="s">
        <v>1623</v>
      </c>
      <c r="F96" s="259" t="s">
        <v>1650</v>
      </c>
      <c r="G96" s="260" t="s">
        <v>1651</v>
      </c>
      <c r="H96" s="259" t="s">
        <v>1162</v>
      </c>
      <c r="I96" s="259" t="s">
        <v>1162</v>
      </c>
      <c r="J96" s="260" t="s">
        <v>524</v>
      </c>
      <c r="K96" s="259" t="s">
        <v>1626</v>
      </c>
      <c r="L96" s="259" t="s">
        <v>506</v>
      </c>
      <c r="M96" s="259" t="s">
        <v>1626</v>
      </c>
      <c r="N96" s="259" t="s">
        <v>178</v>
      </c>
      <c r="O96" s="377" t="s">
        <v>1066</v>
      </c>
      <c r="P96" s="378" t="s">
        <v>2021</v>
      </c>
      <c r="Q96" s="379" t="s">
        <v>1652</v>
      </c>
      <c r="R96" s="385">
        <v>0</v>
      </c>
      <c r="S96" s="385">
        <v>22425.69</v>
      </c>
      <c r="T96" s="385">
        <v>22395.07</v>
      </c>
      <c r="U96" s="385">
        <v>22204.81</v>
      </c>
      <c r="V96" s="385">
        <v>22204.81</v>
      </c>
      <c r="W96" s="385">
        <v>0</v>
      </c>
      <c r="X96" s="390">
        <v>0.99015058176582316</v>
      </c>
      <c r="Y96" s="390">
        <v>1</v>
      </c>
    </row>
    <row r="97" spans="1:25" customFormat="1" ht="18" x14ac:dyDescent="0.2">
      <c r="A97" s="259">
        <f t="shared" si="10"/>
        <v>25</v>
      </c>
      <c r="B97" s="259" t="s">
        <v>173</v>
      </c>
      <c r="C97" s="259" t="s">
        <v>522</v>
      </c>
      <c r="D97" s="259" t="s">
        <v>1653</v>
      </c>
      <c r="E97" s="260" t="s">
        <v>1623</v>
      </c>
      <c r="F97" s="259" t="s">
        <v>1236</v>
      </c>
      <c r="G97" s="260" t="s">
        <v>1237</v>
      </c>
      <c r="H97" s="259" t="s">
        <v>1633</v>
      </c>
      <c r="I97" s="259" t="s">
        <v>1633</v>
      </c>
      <c r="J97" s="260" t="s">
        <v>524</v>
      </c>
      <c r="K97" s="259" t="s">
        <v>1626</v>
      </c>
      <c r="L97" s="259" t="s">
        <v>506</v>
      </c>
      <c r="M97" s="259" t="s">
        <v>1626</v>
      </c>
      <c r="N97" s="259" t="s">
        <v>178</v>
      </c>
      <c r="O97" s="377" t="s">
        <v>1066</v>
      </c>
      <c r="P97" s="378" t="s">
        <v>2021</v>
      </c>
      <c r="Q97" s="379" t="s">
        <v>1654</v>
      </c>
      <c r="R97" s="385">
        <v>0</v>
      </c>
      <c r="S97" s="385">
        <v>6425.76</v>
      </c>
      <c r="T97" s="385">
        <v>6396.81</v>
      </c>
      <c r="U97" s="385">
        <v>6216.74</v>
      </c>
      <c r="V97" s="385">
        <v>6216.74</v>
      </c>
      <c r="W97" s="385">
        <v>0</v>
      </c>
      <c r="X97" s="390">
        <v>0.96747155200318713</v>
      </c>
      <c r="Y97" s="390">
        <v>1</v>
      </c>
    </row>
    <row r="98" spans="1:25" customFormat="1" ht="18" x14ac:dyDescent="0.2">
      <c r="A98" s="259">
        <f t="shared" si="10"/>
        <v>26</v>
      </c>
      <c r="B98" s="259" t="s">
        <v>173</v>
      </c>
      <c r="C98" s="259" t="s">
        <v>522</v>
      </c>
      <c r="D98" s="259" t="s">
        <v>1655</v>
      </c>
      <c r="E98" s="260" t="s">
        <v>1623</v>
      </c>
      <c r="F98" s="259" t="s">
        <v>1656</v>
      </c>
      <c r="G98" s="260" t="s">
        <v>1657</v>
      </c>
      <c r="H98" s="259" t="s">
        <v>1658</v>
      </c>
      <c r="I98" s="259" t="s">
        <v>1658</v>
      </c>
      <c r="J98" s="260" t="s">
        <v>524</v>
      </c>
      <c r="K98" s="259" t="s">
        <v>1626</v>
      </c>
      <c r="L98" s="259" t="s">
        <v>506</v>
      </c>
      <c r="M98" s="259" t="s">
        <v>1626</v>
      </c>
      <c r="N98" s="259" t="s">
        <v>178</v>
      </c>
      <c r="O98" s="377" t="s">
        <v>1066</v>
      </c>
      <c r="P98" s="378" t="s">
        <v>2021</v>
      </c>
      <c r="Q98" s="379" t="s">
        <v>1659</v>
      </c>
      <c r="R98" s="385">
        <v>0</v>
      </c>
      <c r="S98" s="385">
        <v>40326.449999999997</v>
      </c>
      <c r="T98" s="385">
        <v>40292.639999999999</v>
      </c>
      <c r="U98" s="385">
        <v>40081.99</v>
      </c>
      <c r="V98" s="385">
        <v>40081.99</v>
      </c>
      <c r="W98" s="385">
        <v>0</v>
      </c>
      <c r="X98" s="390">
        <v>0.99393797371204262</v>
      </c>
      <c r="Y98" s="390">
        <v>1</v>
      </c>
    </row>
    <row r="99" spans="1:25" customFormat="1" ht="18" x14ac:dyDescent="0.2">
      <c r="A99" s="259">
        <f t="shared" si="10"/>
        <v>27</v>
      </c>
      <c r="B99" s="259" t="s">
        <v>173</v>
      </c>
      <c r="C99" s="259" t="s">
        <v>522</v>
      </c>
      <c r="D99" s="259" t="s">
        <v>1660</v>
      </c>
      <c r="E99" s="260" t="s">
        <v>1623</v>
      </c>
      <c r="F99" s="259" t="s">
        <v>1202</v>
      </c>
      <c r="G99" s="260" t="s">
        <v>1203</v>
      </c>
      <c r="H99" s="259" t="s">
        <v>1301</v>
      </c>
      <c r="I99" s="259" t="s">
        <v>1301</v>
      </c>
      <c r="J99" s="260" t="s">
        <v>524</v>
      </c>
      <c r="K99" s="259" t="s">
        <v>1626</v>
      </c>
      <c r="L99" s="259" t="s">
        <v>506</v>
      </c>
      <c r="M99" s="259" t="s">
        <v>1626</v>
      </c>
      <c r="N99" s="259" t="s">
        <v>178</v>
      </c>
      <c r="O99" s="377" t="s">
        <v>1066</v>
      </c>
      <c r="P99" s="378" t="s">
        <v>2021</v>
      </c>
      <c r="Q99" s="379" t="s">
        <v>1661</v>
      </c>
      <c r="R99" s="385">
        <v>0</v>
      </c>
      <c r="S99" s="385">
        <v>21143.19</v>
      </c>
      <c r="T99" s="385">
        <v>21110.39</v>
      </c>
      <c r="U99" s="385">
        <v>20906.54</v>
      </c>
      <c r="V99" s="385">
        <v>20906.54</v>
      </c>
      <c r="W99" s="385">
        <v>0</v>
      </c>
      <c r="X99" s="390">
        <v>0.98880727080445296</v>
      </c>
      <c r="Y99" s="390">
        <v>1</v>
      </c>
    </row>
    <row r="100" spans="1:25" customFormat="1" ht="18" x14ac:dyDescent="0.2">
      <c r="A100" s="259">
        <f t="shared" si="10"/>
        <v>28</v>
      </c>
      <c r="B100" s="259" t="s">
        <v>173</v>
      </c>
      <c r="C100" s="259" t="s">
        <v>522</v>
      </c>
      <c r="D100" s="259" t="s">
        <v>1662</v>
      </c>
      <c r="E100" s="260" t="s">
        <v>1623</v>
      </c>
      <c r="F100" s="259" t="s">
        <v>1663</v>
      </c>
      <c r="G100" s="260" t="s">
        <v>1664</v>
      </c>
      <c r="H100" s="259" t="s">
        <v>1190</v>
      </c>
      <c r="I100" s="259" t="s">
        <v>1190</v>
      </c>
      <c r="J100" s="260" t="s">
        <v>524</v>
      </c>
      <c r="K100" s="259" t="s">
        <v>1626</v>
      </c>
      <c r="L100" s="259" t="s">
        <v>506</v>
      </c>
      <c r="M100" s="259" t="s">
        <v>1626</v>
      </c>
      <c r="N100" s="259" t="s">
        <v>178</v>
      </c>
      <c r="O100" s="377" t="s">
        <v>1066</v>
      </c>
      <c r="P100" s="378" t="s">
        <v>2021</v>
      </c>
      <c r="Q100" s="379" t="s">
        <v>1665</v>
      </c>
      <c r="R100" s="385">
        <v>0</v>
      </c>
      <c r="S100" s="385">
        <v>21143.19</v>
      </c>
      <c r="T100" s="385">
        <v>21110.39</v>
      </c>
      <c r="U100" s="385">
        <v>20906.54</v>
      </c>
      <c r="V100" s="385">
        <v>20906.54</v>
      </c>
      <c r="W100" s="385">
        <v>0</v>
      </c>
      <c r="X100" s="390">
        <v>0.98880727080445296</v>
      </c>
      <c r="Y100" s="390">
        <v>1</v>
      </c>
    </row>
    <row r="101" spans="1:25" customFormat="1" ht="18" x14ac:dyDescent="0.2">
      <c r="A101" s="259">
        <f t="shared" si="10"/>
        <v>29</v>
      </c>
      <c r="B101" s="259" t="s">
        <v>173</v>
      </c>
      <c r="C101" s="259" t="s">
        <v>522</v>
      </c>
      <c r="D101" s="259" t="s">
        <v>1666</v>
      </c>
      <c r="E101" s="260" t="s">
        <v>1623</v>
      </c>
      <c r="F101" s="259" t="s">
        <v>1150</v>
      </c>
      <c r="G101" s="260" t="s">
        <v>1151</v>
      </c>
      <c r="H101" s="259" t="s">
        <v>1633</v>
      </c>
      <c r="I101" s="259" t="s">
        <v>1633</v>
      </c>
      <c r="J101" s="260" t="s">
        <v>524</v>
      </c>
      <c r="K101" s="259" t="s">
        <v>1626</v>
      </c>
      <c r="L101" s="259" t="s">
        <v>506</v>
      </c>
      <c r="M101" s="259" t="s">
        <v>1626</v>
      </c>
      <c r="N101" s="259" t="s">
        <v>178</v>
      </c>
      <c r="O101" s="377" t="s">
        <v>1066</v>
      </c>
      <c r="P101" s="378" t="s">
        <v>2021</v>
      </c>
      <c r="Q101" s="379" t="s">
        <v>1667</v>
      </c>
      <c r="R101" s="385">
        <v>0</v>
      </c>
      <c r="S101" s="385">
        <v>9026.18</v>
      </c>
      <c r="T101" s="385">
        <v>9004.3799999999992</v>
      </c>
      <c r="U101" s="385">
        <v>8868.48</v>
      </c>
      <c r="V101" s="385">
        <v>8868.48</v>
      </c>
      <c r="W101" s="385">
        <v>0</v>
      </c>
      <c r="X101" s="390">
        <v>0.98252860013870758</v>
      </c>
      <c r="Y101" s="390">
        <v>1</v>
      </c>
    </row>
    <row r="102" spans="1:25" customFormat="1" ht="18" x14ac:dyDescent="0.2">
      <c r="A102" s="259">
        <f t="shared" si="10"/>
        <v>30</v>
      </c>
      <c r="B102" s="259" t="s">
        <v>173</v>
      </c>
      <c r="C102" s="259" t="s">
        <v>522</v>
      </c>
      <c r="D102" s="259" t="s">
        <v>1668</v>
      </c>
      <c r="E102" s="260" t="s">
        <v>1623</v>
      </c>
      <c r="F102" s="259" t="s">
        <v>1303</v>
      </c>
      <c r="G102" s="260" t="s">
        <v>1304</v>
      </c>
      <c r="H102" s="259" t="s">
        <v>1144</v>
      </c>
      <c r="I102" s="259" t="s">
        <v>1144</v>
      </c>
      <c r="J102" s="260" t="s">
        <v>524</v>
      </c>
      <c r="K102" s="259" t="s">
        <v>1626</v>
      </c>
      <c r="L102" s="259" t="s">
        <v>506</v>
      </c>
      <c r="M102" s="259" t="s">
        <v>1626</v>
      </c>
      <c r="N102" s="259" t="s">
        <v>178</v>
      </c>
      <c r="O102" s="377" t="s">
        <v>1066</v>
      </c>
      <c r="P102" s="378" t="s">
        <v>2021</v>
      </c>
      <c r="Q102" s="379" t="s">
        <v>1330</v>
      </c>
      <c r="R102" s="385">
        <v>0</v>
      </c>
      <c r="S102" s="385">
        <v>11202.55</v>
      </c>
      <c r="T102" s="385">
        <v>11158.62</v>
      </c>
      <c r="U102" s="385">
        <v>10885.12</v>
      </c>
      <c r="V102" s="385">
        <v>10885.12</v>
      </c>
      <c r="W102" s="385">
        <v>0</v>
      </c>
      <c r="X102" s="390">
        <v>0.97166448710338282</v>
      </c>
      <c r="Y102" s="390">
        <v>1</v>
      </c>
    </row>
    <row r="103" spans="1:25" customFormat="1" ht="18" x14ac:dyDescent="0.2">
      <c r="A103" s="259">
        <f t="shared" si="10"/>
        <v>31</v>
      </c>
      <c r="B103" s="259" t="s">
        <v>173</v>
      </c>
      <c r="C103" s="259" t="s">
        <v>522</v>
      </c>
      <c r="D103" s="259" t="s">
        <v>1669</v>
      </c>
      <c r="E103" s="260" t="s">
        <v>1623</v>
      </c>
      <c r="F103" s="259" t="s">
        <v>1670</v>
      </c>
      <c r="G103" s="260" t="s">
        <v>1671</v>
      </c>
      <c r="H103" s="259" t="s">
        <v>1144</v>
      </c>
      <c r="I103" s="259" t="s">
        <v>1144</v>
      </c>
      <c r="J103" s="260" t="s">
        <v>524</v>
      </c>
      <c r="K103" s="259" t="s">
        <v>1626</v>
      </c>
      <c r="L103" s="259" t="s">
        <v>506</v>
      </c>
      <c r="M103" s="259" t="s">
        <v>1626</v>
      </c>
      <c r="N103" s="259" t="s">
        <v>178</v>
      </c>
      <c r="O103" s="377" t="s">
        <v>1066</v>
      </c>
      <c r="P103" s="378" t="s">
        <v>2021</v>
      </c>
      <c r="Q103" s="379" t="s">
        <v>1672</v>
      </c>
      <c r="R103" s="385">
        <v>0</v>
      </c>
      <c r="S103" s="385">
        <v>11320.3</v>
      </c>
      <c r="T103" s="385">
        <v>11263.74</v>
      </c>
      <c r="U103" s="385">
        <v>10910.4</v>
      </c>
      <c r="V103" s="385">
        <v>10910.4</v>
      </c>
      <c r="W103" s="385">
        <v>0</v>
      </c>
      <c r="X103" s="390">
        <v>0.96379071226027579</v>
      </c>
      <c r="Y103" s="390">
        <v>1</v>
      </c>
    </row>
    <row r="104" spans="1:25" customFormat="1" ht="18" x14ac:dyDescent="0.2">
      <c r="A104" s="259">
        <f t="shared" si="10"/>
        <v>32</v>
      </c>
      <c r="B104" s="259" t="s">
        <v>173</v>
      </c>
      <c r="C104" s="259" t="s">
        <v>522</v>
      </c>
      <c r="D104" s="259" t="s">
        <v>1673</v>
      </c>
      <c r="E104" s="260" t="s">
        <v>1623</v>
      </c>
      <c r="F104" s="259" t="s">
        <v>1262</v>
      </c>
      <c r="G104" s="260" t="s">
        <v>1263</v>
      </c>
      <c r="H104" s="259" t="s">
        <v>1145</v>
      </c>
      <c r="I104" s="259" t="s">
        <v>1145</v>
      </c>
      <c r="J104" s="260" t="s">
        <v>524</v>
      </c>
      <c r="K104" s="259" t="s">
        <v>1626</v>
      </c>
      <c r="L104" s="259" t="s">
        <v>506</v>
      </c>
      <c r="M104" s="259" t="s">
        <v>1626</v>
      </c>
      <c r="N104" s="259" t="s">
        <v>178</v>
      </c>
      <c r="O104" s="377" t="s">
        <v>1066</v>
      </c>
      <c r="P104" s="378" t="s">
        <v>2021</v>
      </c>
      <c r="Q104" s="379" t="s">
        <v>1264</v>
      </c>
      <c r="R104" s="385">
        <v>0</v>
      </c>
      <c r="S104" s="385">
        <v>12466.42</v>
      </c>
      <c r="T104" s="385">
        <v>12420.19</v>
      </c>
      <c r="U104" s="385">
        <v>12133.1</v>
      </c>
      <c r="V104" s="385">
        <v>12133.1</v>
      </c>
      <c r="W104" s="385">
        <v>0</v>
      </c>
      <c r="X104" s="390">
        <v>0.9732625725749654</v>
      </c>
      <c r="Y104" s="390">
        <v>1</v>
      </c>
    </row>
    <row r="105" spans="1:25" customFormat="1" ht="18" x14ac:dyDescent="0.2">
      <c r="A105" s="259">
        <f t="shared" si="10"/>
        <v>33</v>
      </c>
      <c r="B105" s="259" t="s">
        <v>173</v>
      </c>
      <c r="C105" s="259" t="s">
        <v>522</v>
      </c>
      <c r="D105" s="259" t="s">
        <v>1674</v>
      </c>
      <c r="E105" s="260" t="s">
        <v>1623</v>
      </c>
      <c r="F105" s="259" t="s">
        <v>1082</v>
      </c>
      <c r="G105" s="260" t="s">
        <v>1261</v>
      </c>
      <c r="H105" s="259" t="s">
        <v>1638</v>
      </c>
      <c r="I105" s="259" t="s">
        <v>1638</v>
      </c>
      <c r="J105" s="260" t="s">
        <v>524</v>
      </c>
      <c r="K105" s="259" t="s">
        <v>1626</v>
      </c>
      <c r="L105" s="259" t="s">
        <v>506</v>
      </c>
      <c r="M105" s="259" t="s">
        <v>1626</v>
      </c>
      <c r="N105" s="259" t="s">
        <v>178</v>
      </c>
      <c r="O105" s="377" t="s">
        <v>1066</v>
      </c>
      <c r="P105" s="378" t="s">
        <v>2021</v>
      </c>
      <c r="Q105" s="379" t="s">
        <v>1085</v>
      </c>
      <c r="R105" s="385">
        <v>0</v>
      </c>
      <c r="S105" s="385">
        <v>33680</v>
      </c>
      <c r="T105" s="385">
        <v>33658.410000000003</v>
      </c>
      <c r="U105" s="385">
        <v>33568.379999999997</v>
      </c>
      <c r="V105" s="385">
        <v>33568.379999999997</v>
      </c>
      <c r="W105" s="385">
        <v>0</v>
      </c>
      <c r="X105" s="390">
        <v>0.9966858669833728</v>
      </c>
      <c r="Y105" s="390">
        <v>1</v>
      </c>
    </row>
    <row r="106" spans="1:25" customFormat="1" ht="18" x14ac:dyDescent="0.2">
      <c r="A106" s="259">
        <f t="shared" si="10"/>
        <v>34</v>
      </c>
      <c r="B106" s="259" t="s">
        <v>173</v>
      </c>
      <c r="C106" s="259" t="s">
        <v>522</v>
      </c>
      <c r="D106" s="259" t="s">
        <v>1675</v>
      </c>
      <c r="E106" s="260" t="s">
        <v>1623</v>
      </c>
      <c r="F106" s="259" t="s">
        <v>1377</v>
      </c>
      <c r="G106" s="260" t="s">
        <v>1378</v>
      </c>
      <c r="H106" s="259" t="s">
        <v>1676</v>
      </c>
      <c r="I106" s="259" t="s">
        <v>1676</v>
      </c>
      <c r="J106" s="260" t="s">
        <v>524</v>
      </c>
      <c r="K106" s="259" t="s">
        <v>1626</v>
      </c>
      <c r="L106" s="259" t="s">
        <v>506</v>
      </c>
      <c r="M106" s="259" t="s">
        <v>1626</v>
      </c>
      <c r="N106" s="259" t="s">
        <v>178</v>
      </c>
      <c r="O106" s="377" t="s">
        <v>1066</v>
      </c>
      <c r="P106" s="378" t="s">
        <v>2021</v>
      </c>
      <c r="Q106" s="379" t="s">
        <v>1379</v>
      </c>
      <c r="R106" s="385">
        <v>0</v>
      </c>
      <c r="S106" s="385">
        <v>65218.33</v>
      </c>
      <c r="T106" s="385">
        <v>65183.6</v>
      </c>
      <c r="U106" s="385">
        <v>65018.82</v>
      </c>
      <c r="V106" s="385">
        <v>65018.82</v>
      </c>
      <c r="W106" s="385">
        <v>0</v>
      </c>
      <c r="X106" s="390">
        <v>0.99694089069744651</v>
      </c>
      <c r="Y106" s="390">
        <v>1</v>
      </c>
    </row>
    <row r="107" spans="1:25" customFormat="1" ht="18" x14ac:dyDescent="0.2">
      <c r="A107" s="259">
        <f t="shared" si="10"/>
        <v>35</v>
      </c>
      <c r="B107" s="259" t="s">
        <v>173</v>
      </c>
      <c r="C107" s="259" t="s">
        <v>522</v>
      </c>
      <c r="D107" s="259" t="s">
        <v>1677</v>
      </c>
      <c r="E107" s="260" t="s">
        <v>1623</v>
      </c>
      <c r="F107" s="259" t="s">
        <v>1025</v>
      </c>
      <c r="G107" s="260" t="s">
        <v>681</v>
      </c>
      <c r="H107" s="259" t="s">
        <v>1678</v>
      </c>
      <c r="I107" s="259" t="s">
        <v>1679</v>
      </c>
      <c r="J107" s="260" t="s">
        <v>524</v>
      </c>
      <c r="K107" s="259" t="s">
        <v>1626</v>
      </c>
      <c r="L107" s="259" t="s">
        <v>506</v>
      </c>
      <c r="M107" s="259" t="s">
        <v>1626</v>
      </c>
      <c r="N107" s="259" t="s">
        <v>506</v>
      </c>
      <c r="O107" s="377" t="s">
        <v>1066</v>
      </c>
      <c r="P107" s="378" t="s">
        <v>2021</v>
      </c>
      <c r="Q107" s="379" t="s">
        <v>1028</v>
      </c>
      <c r="R107" s="385">
        <v>0</v>
      </c>
      <c r="S107" s="385">
        <v>391538.44</v>
      </c>
      <c r="T107" s="385">
        <v>391538.44</v>
      </c>
      <c r="U107" s="385">
        <v>391538.44</v>
      </c>
      <c r="V107" s="385">
        <v>391538.44</v>
      </c>
      <c r="W107" s="385">
        <v>0</v>
      </c>
      <c r="X107" s="390">
        <v>1</v>
      </c>
      <c r="Y107" s="390">
        <v>1</v>
      </c>
    </row>
    <row r="108" spans="1:25" customFormat="1" ht="36" x14ac:dyDescent="0.2">
      <c r="A108" s="259">
        <f t="shared" si="10"/>
        <v>36</v>
      </c>
      <c r="B108" s="259" t="s">
        <v>175</v>
      </c>
      <c r="C108" s="259" t="s">
        <v>522</v>
      </c>
      <c r="D108" s="259" t="s">
        <v>1680</v>
      </c>
      <c r="E108" s="260" t="s">
        <v>1681</v>
      </c>
      <c r="F108" s="259" t="s">
        <v>1025</v>
      </c>
      <c r="G108" s="260" t="s">
        <v>681</v>
      </c>
      <c r="H108" s="259" t="s">
        <v>1026</v>
      </c>
      <c r="I108" s="259" t="s">
        <v>1026</v>
      </c>
      <c r="J108" s="260" t="s">
        <v>177</v>
      </c>
      <c r="K108" s="259" t="s">
        <v>1682</v>
      </c>
      <c r="L108" s="259" t="s">
        <v>1683</v>
      </c>
      <c r="M108" s="259" t="s">
        <v>1609</v>
      </c>
      <c r="N108" s="259" t="s">
        <v>1614</v>
      </c>
      <c r="O108" s="377" t="s">
        <v>1358</v>
      </c>
      <c r="P108" s="378" t="s">
        <v>2022</v>
      </c>
      <c r="Q108" s="379" t="s">
        <v>1028</v>
      </c>
      <c r="R108" s="385">
        <v>0</v>
      </c>
      <c r="S108" s="385">
        <v>99292.46</v>
      </c>
      <c r="T108" s="385">
        <v>99292.46</v>
      </c>
      <c r="U108" s="385">
        <v>99292.46</v>
      </c>
      <c r="V108" s="385">
        <v>99292.46</v>
      </c>
      <c r="W108" s="385">
        <v>0</v>
      </c>
      <c r="X108" s="390">
        <v>1</v>
      </c>
      <c r="Y108" s="390">
        <v>1</v>
      </c>
    </row>
    <row r="109" spans="1:25" customFormat="1" ht="12.75" x14ac:dyDescent="0.2">
      <c r="A109" s="255">
        <v>36</v>
      </c>
      <c r="B109" s="256" t="s">
        <v>1029</v>
      </c>
      <c r="C109" s="256"/>
      <c r="D109" s="256"/>
      <c r="E109" s="256"/>
      <c r="F109" s="256"/>
      <c r="G109" s="256"/>
      <c r="H109" s="256"/>
      <c r="I109" s="256"/>
      <c r="J109" s="256"/>
      <c r="K109" s="256"/>
      <c r="L109" s="256"/>
      <c r="M109" s="256"/>
      <c r="N109" s="256"/>
      <c r="O109" s="381"/>
      <c r="P109" s="382"/>
      <c r="Q109" s="382"/>
      <c r="R109" s="386">
        <f>SUM(R73:R108)</f>
        <v>0</v>
      </c>
      <c r="S109" s="386">
        <f t="shared" ref="S109:W109" si="11">SUM(S73:S108)</f>
        <v>1827303.4199999997</v>
      </c>
      <c r="T109" s="386">
        <f t="shared" si="11"/>
        <v>1826569.6499999997</v>
      </c>
      <c r="U109" s="386">
        <f t="shared" si="11"/>
        <v>1822771.6</v>
      </c>
      <c r="V109" s="386">
        <f t="shared" si="11"/>
        <v>1822771.6</v>
      </c>
      <c r="W109" s="386">
        <f t="shared" si="11"/>
        <v>936472.8600000001</v>
      </c>
      <c r="X109" s="391"/>
      <c r="Y109" s="391"/>
    </row>
    <row r="110" spans="1:25" customFormat="1" ht="12.75" x14ac:dyDescent="0.2">
      <c r="A110" s="255"/>
      <c r="B110" s="256" t="s">
        <v>1107</v>
      </c>
      <c r="C110" s="256"/>
      <c r="D110" s="256"/>
      <c r="E110" s="256"/>
      <c r="F110" s="256"/>
      <c r="G110" s="256"/>
      <c r="H110" s="256"/>
      <c r="I110" s="256"/>
      <c r="J110" s="256"/>
      <c r="K110" s="256"/>
      <c r="L110" s="256"/>
      <c r="M110" s="256"/>
      <c r="N110" s="256"/>
      <c r="O110" s="381"/>
      <c r="P110" s="382"/>
      <c r="Q110" s="382"/>
      <c r="R110" s="386"/>
      <c r="S110" s="386"/>
      <c r="T110" s="386"/>
      <c r="U110" s="386"/>
      <c r="V110" s="386"/>
      <c r="W110" s="386"/>
      <c r="X110" s="391"/>
      <c r="Y110" s="391"/>
    </row>
    <row r="111" spans="1:25" customFormat="1" ht="18" x14ac:dyDescent="0.2">
      <c r="A111" s="259">
        <v>1</v>
      </c>
      <c r="B111" s="259" t="s">
        <v>175</v>
      </c>
      <c r="C111" s="259" t="s">
        <v>528</v>
      </c>
      <c r="D111" s="259" t="s">
        <v>127</v>
      </c>
      <c r="E111" s="260" t="s">
        <v>245</v>
      </c>
      <c r="F111" s="259" t="s">
        <v>1025</v>
      </c>
      <c r="G111" s="260" t="s">
        <v>681</v>
      </c>
      <c r="H111" s="259" t="s">
        <v>1026</v>
      </c>
      <c r="I111" s="259" t="s">
        <v>1037</v>
      </c>
      <c r="J111" s="260" t="s">
        <v>177</v>
      </c>
      <c r="K111" s="259" t="s">
        <v>529</v>
      </c>
      <c r="L111" s="259" t="s">
        <v>530</v>
      </c>
      <c r="M111" s="259" t="s">
        <v>178</v>
      </c>
      <c r="N111" s="259" t="s">
        <v>178</v>
      </c>
      <c r="O111" s="377" t="s">
        <v>1033</v>
      </c>
      <c r="P111" s="378" t="s">
        <v>2021</v>
      </c>
      <c r="Q111" s="379" t="s">
        <v>1028</v>
      </c>
      <c r="R111" s="385">
        <v>60000</v>
      </c>
      <c r="S111" s="385">
        <v>60000</v>
      </c>
      <c r="T111" s="385">
        <v>31899</v>
      </c>
      <c r="U111" s="385">
        <v>0</v>
      </c>
      <c r="V111" s="385">
        <v>0</v>
      </c>
      <c r="W111" s="385">
        <v>0</v>
      </c>
      <c r="X111" s="390">
        <v>0</v>
      </c>
      <c r="Y111" s="390">
        <v>0</v>
      </c>
    </row>
    <row r="112" spans="1:25" customFormat="1" ht="12.75" x14ac:dyDescent="0.2">
      <c r="A112" s="255">
        <v>1</v>
      </c>
      <c r="B112" s="256" t="s">
        <v>1029</v>
      </c>
      <c r="C112" s="256"/>
      <c r="D112" s="256"/>
      <c r="E112" s="256"/>
      <c r="F112" s="256"/>
      <c r="G112" s="256"/>
      <c r="H112" s="256"/>
      <c r="I112" s="256"/>
      <c r="J112" s="256"/>
      <c r="K112" s="256"/>
      <c r="L112" s="256"/>
      <c r="M112" s="256"/>
      <c r="N112" s="256"/>
      <c r="O112" s="381"/>
      <c r="P112" s="382"/>
      <c r="Q112" s="382"/>
      <c r="R112" s="386">
        <f t="shared" ref="R112:W112" si="12">+R111</f>
        <v>60000</v>
      </c>
      <c r="S112" s="386">
        <f t="shared" si="12"/>
        <v>60000</v>
      </c>
      <c r="T112" s="386">
        <f t="shared" si="12"/>
        <v>31899</v>
      </c>
      <c r="U112" s="386">
        <f t="shared" si="12"/>
        <v>0</v>
      </c>
      <c r="V112" s="386">
        <f t="shared" si="12"/>
        <v>0</v>
      </c>
      <c r="W112" s="386">
        <f t="shared" si="12"/>
        <v>0</v>
      </c>
      <c r="X112" s="391"/>
      <c r="Y112" s="391"/>
    </row>
    <row r="113" spans="1:25" customFormat="1" ht="12.75" x14ac:dyDescent="0.2">
      <c r="A113" s="255"/>
      <c r="B113" s="256" t="s">
        <v>1108</v>
      </c>
      <c r="C113" s="256"/>
      <c r="D113" s="256"/>
      <c r="E113" s="256"/>
      <c r="F113" s="256"/>
      <c r="G113" s="256"/>
      <c r="H113" s="256"/>
      <c r="I113" s="256"/>
      <c r="J113" s="256"/>
      <c r="K113" s="256"/>
      <c r="L113" s="256"/>
      <c r="M113" s="256"/>
      <c r="N113" s="256"/>
      <c r="O113" s="381"/>
      <c r="P113" s="382"/>
      <c r="Q113" s="382"/>
      <c r="R113" s="386"/>
      <c r="S113" s="386"/>
      <c r="T113" s="386"/>
      <c r="U113" s="386"/>
      <c r="V113" s="386"/>
      <c r="W113" s="386"/>
      <c r="X113" s="391"/>
      <c r="Y113" s="391"/>
    </row>
    <row r="114" spans="1:25" customFormat="1" ht="18" x14ac:dyDescent="0.2">
      <c r="A114" s="259">
        <v>1</v>
      </c>
      <c r="B114" s="259" t="s">
        <v>175</v>
      </c>
      <c r="C114" s="259" t="s">
        <v>531</v>
      </c>
      <c r="D114" s="259" t="s">
        <v>128</v>
      </c>
      <c r="E114" s="260" t="s">
        <v>246</v>
      </c>
      <c r="F114" s="259" t="s">
        <v>1025</v>
      </c>
      <c r="G114" s="260" t="s">
        <v>681</v>
      </c>
      <c r="H114" s="259" t="s">
        <v>1026</v>
      </c>
      <c r="I114" s="259" t="s">
        <v>1037</v>
      </c>
      <c r="J114" s="260" t="s">
        <v>177</v>
      </c>
      <c r="K114" s="259" t="s">
        <v>507</v>
      </c>
      <c r="L114" s="259" t="s">
        <v>518</v>
      </c>
      <c r="M114" s="259" t="s">
        <v>178</v>
      </c>
      <c r="N114" s="259" t="s">
        <v>178</v>
      </c>
      <c r="O114" s="377" t="s">
        <v>1033</v>
      </c>
      <c r="P114" s="378" t="s">
        <v>2021</v>
      </c>
      <c r="Q114" s="379" t="s">
        <v>1028</v>
      </c>
      <c r="R114" s="385">
        <v>100000</v>
      </c>
      <c r="S114" s="385">
        <v>25000</v>
      </c>
      <c r="T114" s="385">
        <v>7720.21</v>
      </c>
      <c r="U114" s="385">
        <v>0</v>
      </c>
      <c r="V114" s="385">
        <v>0</v>
      </c>
      <c r="W114" s="385">
        <v>0</v>
      </c>
      <c r="X114" s="390">
        <v>0</v>
      </c>
      <c r="Y114" s="390">
        <v>0</v>
      </c>
    </row>
    <row r="115" spans="1:25" customFormat="1" ht="12.75" x14ac:dyDescent="0.2">
      <c r="A115" s="255">
        <v>1</v>
      </c>
      <c r="B115" s="256" t="s">
        <v>1029</v>
      </c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  <c r="O115" s="381"/>
      <c r="P115" s="382"/>
      <c r="Q115" s="382"/>
      <c r="R115" s="386">
        <f t="shared" ref="R115:W115" si="13">+R114</f>
        <v>100000</v>
      </c>
      <c r="S115" s="386">
        <f t="shared" si="13"/>
        <v>25000</v>
      </c>
      <c r="T115" s="386">
        <f t="shared" si="13"/>
        <v>7720.21</v>
      </c>
      <c r="U115" s="386">
        <f t="shared" si="13"/>
        <v>0</v>
      </c>
      <c r="V115" s="386">
        <f t="shared" si="13"/>
        <v>0</v>
      </c>
      <c r="W115" s="386">
        <f t="shared" si="13"/>
        <v>0</v>
      </c>
      <c r="X115" s="391"/>
      <c r="Y115" s="391"/>
    </row>
    <row r="116" spans="1:25" customFormat="1" ht="12.75" x14ac:dyDescent="0.2">
      <c r="A116" s="255"/>
      <c r="B116" s="256" t="s">
        <v>1109</v>
      </c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381"/>
      <c r="P116" s="382"/>
      <c r="Q116" s="382"/>
      <c r="R116" s="386"/>
      <c r="S116" s="386"/>
      <c r="T116" s="386"/>
      <c r="U116" s="386"/>
      <c r="V116" s="386"/>
      <c r="W116" s="386"/>
      <c r="X116" s="391"/>
      <c r="Y116" s="391"/>
    </row>
    <row r="117" spans="1:25" customFormat="1" ht="18" x14ac:dyDescent="0.2">
      <c r="A117" s="259">
        <v>1</v>
      </c>
      <c r="B117" s="259" t="s">
        <v>310</v>
      </c>
      <c r="C117" s="259" t="s">
        <v>394</v>
      </c>
      <c r="D117" s="259" t="s">
        <v>311</v>
      </c>
      <c r="E117" s="260" t="s">
        <v>312</v>
      </c>
      <c r="F117" s="259" t="s">
        <v>1025</v>
      </c>
      <c r="G117" s="260" t="s">
        <v>681</v>
      </c>
      <c r="H117" s="259" t="s">
        <v>1026</v>
      </c>
      <c r="I117" s="259" t="s">
        <v>1037</v>
      </c>
      <c r="J117" s="260" t="s">
        <v>186</v>
      </c>
      <c r="K117" s="259" t="s">
        <v>492</v>
      </c>
      <c r="L117" s="259" t="s">
        <v>493</v>
      </c>
      <c r="M117" s="259" t="s">
        <v>492</v>
      </c>
      <c r="N117" s="259" t="s">
        <v>178</v>
      </c>
      <c r="O117" s="377" t="s">
        <v>1033</v>
      </c>
      <c r="P117" s="378" t="s">
        <v>2021</v>
      </c>
      <c r="Q117" s="379" t="s">
        <v>1028</v>
      </c>
      <c r="R117" s="385">
        <v>6533700</v>
      </c>
      <c r="S117" s="385">
        <v>4898381.12</v>
      </c>
      <c r="T117" s="385">
        <v>4815128.95</v>
      </c>
      <c r="U117" s="385">
        <v>2920151.55</v>
      </c>
      <c r="V117" s="385">
        <v>2920151.55</v>
      </c>
      <c r="W117" s="385">
        <v>2914167.76</v>
      </c>
      <c r="X117" s="390">
        <v>0.59614625290732781</v>
      </c>
      <c r="Y117" s="390">
        <v>0.6</v>
      </c>
    </row>
    <row r="118" spans="1:25" customFormat="1" ht="36" x14ac:dyDescent="0.2">
      <c r="A118" s="259">
        <v>2</v>
      </c>
      <c r="B118" s="259" t="s">
        <v>310</v>
      </c>
      <c r="C118" s="259" t="s">
        <v>394</v>
      </c>
      <c r="D118" s="259" t="s">
        <v>933</v>
      </c>
      <c r="E118" s="260" t="s">
        <v>934</v>
      </c>
      <c r="F118" s="259" t="s">
        <v>1025</v>
      </c>
      <c r="G118" s="260" t="s">
        <v>681</v>
      </c>
      <c r="H118" s="259" t="s">
        <v>1026</v>
      </c>
      <c r="I118" s="259" t="s">
        <v>1026</v>
      </c>
      <c r="J118" s="260" t="s">
        <v>186</v>
      </c>
      <c r="K118" s="259" t="s">
        <v>580</v>
      </c>
      <c r="L118" s="259" t="s">
        <v>518</v>
      </c>
      <c r="M118" s="259" t="s">
        <v>792</v>
      </c>
      <c r="N118" s="259" t="s">
        <v>518</v>
      </c>
      <c r="O118" s="377" t="s">
        <v>1027</v>
      </c>
      <c r="P118" s="378" t="s">
        <v>2021</v>
      </c>
      <c r="Q118" s="379" t="s">
        <v>1110</v>
      </c>
      <c r="R118" s="385">
        <v>0</v>
      </c>
      <c r="S118" s="385">
        <v>28000</v>
      </c>
      <c r="T118" s="385">
        <v>28000</v>
      </c>
      <c r="U118" s="385">
        <v>28000</v>
      </c>
      <c r="V118" s="385">
        <v>28000</v>
      </c>
      <c r="W118" s="385">
        <v>28000</v>
      </c>
      <c r="X118" s="390">
        <v>1</v>
      </c>
      <c r="Y118" s="390">
        <v>1</v>
      </c>
    </row>
    <row r="119" spans="1:25" customFormat="1" ht="27" x14ac:dyDescent="0.2">
      <c r="A119" s="259">
        <v>3</v>
      </c>
      <c r="B119" s="259" t="s">
        <v>310</v>
      </c>
      <c r="C119" s="259" t="s">
        <v>394</v>
      </c>
      <c r="D119" s="259" t="s">
        <v>935</v>
      </c>
      <c r="E119" s="260" t="s">
        <v>936</v>
      </c>
      <c r="F119" s="259" t="s">
        <v>1025</v>
      </c>
      <c r="G119" s="260" t="s">
        <v>681</v>
      </c>
      <c r="H119" s="259" t="s">
        <v>1026</v>
      </c>
      <c r="I119" s="259" t="s">
        <v>1026</v>
      </c>
      <c r="J119" s="260" t="s">
        <v>186</v>
      </c>
      <c r="K119" s="259" t="s">
        <v>580</v>
      </c>
      <c r="L119" s="259" t="s">
        <v>518</v>
      </c>
      <c r="M119" s="259" t="s">
        <v>792</v>
      </c>
      <c r="N119" s="259" t="s">
        <v>518</v>
      </c>
      <c r="O119" s="377" t="s">
        <v>1027</v>
      </c>
      <c r="P119" s="378" t="s">
        <v>2021</v>
      </c>
      <c r="Q119" s="379" t="s">
        <v>1028</v>
      </c>
      <c r="R119" s="385">
        <v>0</v>
      </c>
      <c r="S119" s="385">
        <v>39600</v>
      </c>
      <c r="T119" s="385">
        <v>39600</v>
      </c>
      <c r="U119" s="385">
        <v>39600</v>
      </c>
      <c r="V119" s="385">
        <v>39600</v>
      </c>
      <c r="W119" s="385">
        <v>39600</v>
      </c>
      <c r="X119" s="390">
        <v>1</v>
      </c>
      <c r="Y119" s="390">
        <v>1</v>
      </c>
    </row>
    <row r="120" spans="1:25" customFormat="1" ht="18" x14ac:dyDescent="0.2">
      <c r="A120" s="259">
        <v>4</v>
      </c>
      <c r="B120" s="259" t="s">
        <v>310</v>
      </c>
      <c r="C120" s="259" t="s">
        <v>394</v>
      </c>
      <c r="D120" s="259" t="s">
        <v>1684</v>
      </c>
      <c r="E120" s="260" t="s">
        <v>312</v>
      </c>
      <c r="F120" s="259" t="s">
        <v>1025</v>
      </c>
      <c r="G120" s="260" t="s">
        <v>681</v>
      </c>
      <c r="H120" s="259" t="s">
        <v>1026</v>
      </c>
      <c r="I120" s="259" t="s">
        <v>1037</v>
      </c>
      <c r="J120" s="260" t="s">
        <v>186</v>
      </c>
      <c r="K120" s="259" t="s">
        <v>587</v>
      </c>
      <c r="L120" s="259" t="s">
        <v>506</v>
      </c>
      <c r="M120" s="259" t="s">
        <v>1460</v>
      </c>
      <c r="N120" s="259" t="s">
        <v>178</v>
      </c>
      <c r="O120" s="377" t="s">
        <v>1042</v>
      </c>
      <c r="P120" s="378" t="s">
        <v>2021</v>
      </c>
      <c r="Q120" s="379" t="s">
        <v>1685</v>
      </c>
      <c r="R120" s="385">
        <v>0</v>
      </c>
      <c r="S120" s="385">
        <v>155600</v>
      </c>
      <c r="T120" s="385">
        <v>155600</v>
      </c>
      <c r="U120" s="385">
        <v>110579.44</v>
      </c>
      <c r="V120" s="385">
        <v>110579.44</v>
      </c>
      <c r="W120" s="385">
        <v>110579.44</v>
      </c>
      <c r="X120" s="390">
        <v>0.71066478149100254</v>
      </c>
      <c r="Y120" s="390">
        <v>0.71</v>
      </c>
    </row>
    <row r="121" spans="1:25" customFormat="1" ht="18" x14ac:dyDescent="0.2">
      <c r="A121" s="259">
        <v>5</v>
      </c>
      <c r="B121" s="259" t="s">
        <v>310</v>
      </c>
      <c r="C121" s="259" t="s">
        <v>394</v>
      </c>
      <c r="D121" s="259" t="s">
        <v>1686</v>
      </c>
      <c r="E121" s="260" t="s">
        <v>312</v>
      </c>
      <c r="F121" s="259" t="s">
        <v>1025</v>
      </c>
      <c r="G121" s="260" t="s">
        <v>681</v>
      </c>
      <c r="H121" s="259" t="s">
        <v>1026</v>
      </c>
      <c r="I121" s="259" t="s">
        <v>1037</v>
      </c>
      <c r="J121" s="260" t="s">
        <v>186</v>
      </c>
      <c r="K121" s="259" t="s">
        <v>587</v>
      </c>
      <c r="L121" s="259" t="s">
        <v>506</v>
      </c>
      <c r="M121" s="259" t="s">
        <v>1460</v>
      </c>
      <c r="N121" s="259" t="s">
        <v>178</v>
      </c>
      <c r="O121" s="377" t="s">
        <v>1027</v>
      </c>
      <c r="P121" s="378" t="s">
        <v>2021</v>
      </c>
      <c r="Q121" s="379" t="s">
        <v>1359</v>
      </c>
      <c r="R121" s="385">
        <v>0</v>
      </c>
      <c r="S121" s="385">
        <v>66726.929999999993</v>
      </c>
      <c r="T121" s="385">
        <v>66726.929999999993</v>
      </c>
      <c r="U121" s="385">
        <v>49243.88</v>
      </c>
      <c r="V121" s="385">
        <v>49243.88</v>
      </c>
      <c r="W121" s="385">
        <v>49243.88</v>
      </c>
      <c r="X121" s="390">
        <v>0.73799109295152654</v>
      </c>
      <c r="Y121" s="390">
        <v>0.74</v>
      </c>
    </row>
    <row r="122" spans="1:25" customFormat="1" ht="18" x14ac:dyDescent="0.2">
      <c r="A122" s="259">
        <v>6</v>
      </c>
      <c r="B122" s="259" t="s">
        <v>310</v>
      </c>
      <c r="C122" s="259" t="s">
        <v>394</v>
      </c>
      <c r="D122" s="259" t="s">
        <v>135</v>
      </c>
      <c r="E122" s="260" t="s">
        <v>423</v>
      </c>
      <c r="F122" s="259" t="s">
        <v>1025</v>
      </c>
      <c r="G122" s="260" t="s">
        <v>681</v>
      </c>
      <c r="H122" s="259" t="s">
        <v>1026</v>
      </c>
      <c r="I122" s="259" t="s">
        <v>1037</v>
      </c>
      <c r="J122" s="260" t="s">
        <v>177</v>
      </c>
      <c r="K122" s="259" t="s">
        <v>492</v>
      </c>
      <c r="L122" s="259" t="s">
        <v>535</v>
      </c>
      <c r="M122" s="259" t="s">
        <v>500</v>
      </c>
      <c r="N122" s="259" t="s">
        <v>178</v>
      </c>
      <c r="O122" s="377" t="s">
        <v>1027</v>
      </c>
      <c r="P122" s="378" t="s">
        <v>2021</v>
      </c>
      <c r="Q122" s="379" t="s">
        <v>1041</v>
      </c>
      <c r="R122" s="385">
        <v>300000</v>
      </c>
      <c r="S122" s="385">
        <v>176490</v>
      </c>
      <c r="T122" s="385">
        <v>3132</v>
      </c>
      <c r="U122" s="385">
        <v>3132</v>
      </c>
      <c r="V122" s="385">
        <v>3132</v>
      </c>
      <c r="W122" s="385">
        <v>3132</v>
      </c>
      <c r="X122" s="390">
        <v>1.7746047934727179E-2</v>
      </c>
      <c r="Y122" s="390">
        <v>0.05</v>
      </c>
    </row>
    <row r="123" spans="1:25" customFormat="1" ht="12.75" x14ac:dyDescent="0.2">
      <c r="A123" s="255">
        <v>6</v>
      </c>
      <c r="B123" s="256" t="s">
        <v>1029</v>
      </c>
      <c r="C123" s="256"/>
      <c r="D123" s="256"/>
      <c r="E123" s="256"/>
      <c r="F123" s="256"/>
      <c r="G123" s="256"/>
      <c r="H123" s="256"/>
      <c r="I123" s="256"/>
      <c r="J123" s="256"/>
      <c r="K123" s="256"/>
      <c r="L123" s="256"/>
      <c r="M123" s="256"/>
      <c r="N123" s="256"/>
      <c r="O123" s="381"/>
      <c r="P123" s="382"/>
      <c r="Q123" s="382"/>
      <c r="R123" s="386">
        <f>SUM(R117:R122)</f>
        <v>6833700</v>
      </c>
      <c r="S123" s="386">
        <f t="shared" ref="S123:W123" si="14">SUM(S117:S122)</f>
        <v>5364798.05</v>
      </c>
      <c r="T123" s="386">
        <f t="shared" si="14"/>
        <v>5108187.88</v>
      </c>
      <c r="U123" s="386">
        <f t="shared" si="14"/>
        <v>3150706.8699999996</v>
      </c>
      <c r="V123" s="386">
        <f t="shared" si="14"/>
        <v>3150706.8699999996</v>
      </c>
      <c r="W123" s="386">
        <f t="shared" si="14"/>
        <v>3144723.0799999996</v>
      </c>
      <c r="X123" s="391"/>
      <c r="Y123" s="391"/>
    </row>
    <row r="124" spans="1:25" customFormat="1" ht="12.75" x14ac:dyDescent="0.2">
      <c r="A124" s="255"/>
      <c r="B124" s="256" t="s">
        <v>1193</v>
      </c>
      <c r="C124" s="256"/>
      <c r="D124" s="256"/>
      <c r="E124" s="256"/>
      <c r="F124" s="256"/>
      <c r="G124" s="256"/>
      <c r="H124" s="256"/>
      <c r="I124" s="256"/>
      <c r="J124" s="256"/>
      <c r="K124" s="256"/>
      <c r="L124" s="256"/>
      <c r="M124" s="256"/>
      <c r="N124" s="256"/>
      <c r="O124" s="381"/>
      <c r="P124" s="382"/>
      <c r="Q124" s="382"/>
      <c r="R124" s="386"/>
      <c r="S124" s="386"/>
      <c r="T124" s="386"/>
      <c r="U124" s="386"/>
      <c r="V124" s="386"/>
      <c r="W124" s="386"/>
      <c r="X124" s="391"/>
      <c r="Y124" s="391"/>
    </row>
    <row r="125" spans="1:25" customFormat="1" ht="18" x14ac:dyDescent="0.2">
      <c r="A125" s="259">
        <v>1</v>
      </c>
      <c r="B125" s="259" t="s">
        <v>310</v>
      </c>
      <c r="C125" s="259" t="s">
        <v>414</v>
      </c>
      <c r="D125" s="259" t="s">
        <v>419</v>
      </c>
      <c r="E125" s="260" t="s">
        <v>416</v>
      </c>
      <c r="F125" s="259" t="s">
        <v>1120</v>
      </c>
      <c r="G125" s="260" t="s">
        <v>1121</v>
      </c>
      <c r="H125" s="259" t="s">
        <v>1063</v>
      </c>
      <c r="I125" s="259" t="s">
        <v>1063</v>
      </c>
      <c r="J125" s="260" t="s">
        <v>417</v>
      </c>
      <c r="K125" s="259" t="s">
        <v>481</v>
      </c>
      <c r="L125" s="259" t="s">
        <v>486</v>
      </c>
      <c r="M125" s="259" t="s">
        <v>532</v>
      </c>
      <c r="N125" s="259" t="s">
        <v>542</v>
      </c>
      <c r="O125" s="377" t="s">
        <v>1027</v>
      </c>
      <c r="P125" s="378" t="s">
        <v>2021</v>
      </c>
      <c r="Q125" s="379" t="s">
        <v>1119</v>
      </c>
      <c r="R125" s="385">
        <v>0</v>
      </c>
      <c r="S125" s="385">
        <v>32317</v>
      </c>
      <c r="T125" s="385">
        <v>32317</v>
      </c>
      <c r="U125" s="385">
        <v>32317</v>
      </c>
      <c r="V125" s="385">
        <v>32317</v>
      </c>
      <c r="W125" s="385">
        <v>32317</v>
      </c>
      <c r="X125" s="390">
        <v>1</v>
      </c>
      <c r="Y125" s="390">
        <v>1</v>
      </c>
    </row>
    <row r="126" spans="1:25" customFormat="1" ht="18" x14ac:dyDescent="0.2">
      <c r="A126" s="259">
        <v>2</v>
      </c>
      <c r="B126" s="259" t="s">
        <v>310</v>
      </c>
      <c r="C126" s="259" t="s">
        <v>414</v>
      </c>
      <c r="D126" s="259" t="s">
        <v>421</v>
      </c>
      <c r="E126" s="260" t="s">
        <v>416</v>
      </c>
      <c r="F126" s="259" t="s">
        <v>1194</v>
      </c>
      <c r="G126" s="260" t="s">
        <v>1195</v>
      </c>
      <c r="H126" s="259" t="s">
        <v>1113</v>
      </c>
      <c r="I126" s="259" t="s">
        <v>1113</v>
      </c>
      <c r="J126" s="260" t="s">
        <v>417</v>
      </c>
      <c r="K126" s="259" t="s">
        <v>481</v>
      </c>
      <c r="L126" s="259" t="s">
        <v>486</v>
      </c>
      <c r="M126" s="259" t="s">
        <v>532</v>
      </c>
      <c r="N126" s="259" t="s">
        <v>542</v>
      </c>
      <c r="O126" s="377" t="s">
        <v>1027</v>
      </c>
      <c r="P126" s="378" t="s">
        <v>2021</v>
      </c>
      <c r="Q126" s="379" t="s">
        <v>1112</v>
      </c>
      <c r="R126" s="385">
        <v>0</v>
      </c>
      <c r="S126" s="385">
        <v>96951</v>
      </c>
      <c r="T126" s="385">
        <v>96951</v>
      </c>
      <c r="U126" s="385">
        <v>96951</v>
      </c>
      <c r="V126" s="385">
        <v>96951</v>
      </c>
      <c r="W126" s="385">
        <v>96951</v>
      </c>
      <c r="X126" s="390">
        <v>1</v>
      </c>
      <c r="Y126" s="390">
        <v>1</v>
      </c>
    </row>
    <row r="127" spans="1:25" customFormat="1" ht="18" x14ac:dyDescent="0.2">
      <c r="A127" s="259">
        <v>3</v>
      </c>
      <c r="B127" s="259" t="s">
        <v>310</v>
      </c>
      <c r="C127" s="259" t="s">
        <v>414</v>
      </c>
      <c r="D127" s="259" t="s">
        <v>388</v>
      </c>
      <c r="E127" s="260" t="s">
        <v>416</v>
      </c>
      <c r="F127" s="259" t="s">
        <v>1025</v>
      </c>
      <c r="G127" s="260" t="s">
        <v>681</v>
      </c>
      <c r="H127" s="259" t="s">
        <v>1063</v>
      </c>
      <c r="I127" s="259" t="s">
        <v>1063</v>
      </c>
      <c r="J127" s="260" t="s">
        <v>417</v>
      </c>
      <c r="K127" s="259" t="s">
        <v>481</v>
      </c>
      <c r="L127" s="259" t="s">
        <v>486</v>
      </c>
      <c r="M127" s="259" t="s">
        <v>532</v>
      </c>
      <c r="N127" s="259" t="s">
        <v>542</v>
      </c>
      <c r="O127" s="377" t="s">
        <v>1027</v>
      </c>
      <c r="P127" s="378" t="s">
        <v>2021</v>
      </c>
      <c r="Q127" s="379" t="s">
        <v>1119</v>
      </c>
      <c r="R127" s="385">
        <v>0</v>
      </c>
      <c r="S127" s="385">
        <v>32317</v>
      </c>
      <c r="T127" s="385">
        <v>32317</v>
      </c>
      <c r="U127" s="385">
        <v>32317</v>
      </c>
      <c r="V127" s="385">
        <v>32317</v>
      </c>
      <c r="W127" s="385">
        <v>32317</v>
      </c>
      <c r="X127" s="390">
        <v>1</v>
      </c>
      <c r="Y127" s="390">
        <v>1</v>
      </c>
    </row>
    <row r="128" spans="1:25" customFormat="1" ht="18" x14ac:dyDescent="0.2">
      <c r="A128" s="259">
        <v>4</v>
      </c>
      <c r="B128" s="259" t="s">
        <v>310</v>
      </c>
      <c r="C128" s="259" t="s">
        <v>414</v>
      </c>
      <c r="D128" s="259" t="s">
        <v>412</v>
      </c>
      <c r="E128" s="260" t="s">
        <v>537</v>
      </c>
      <c r="F128" s="259" t="s">
        <v>1025</v>
      </c>
      <c r="G128" s="260" t="s">
        <v>681</v>
      </c>
      <c r="H128" s="259" t="s">
        <v>1196</v>
      </c>
      <c r="I128" s="259" t="s">
        <v>1037</v>
      </c>
      <c r="J128" s="260" t="s">
        <v>417</v>
      </c>
      <c r="K128" s="259" t="s">
        <v>502</v>
      </c>
      <c r="L128" s="259" t="s">
        <v>535</v>
      </c>
      <c r="M128" s="259" t="s">
        <v>572</v>
      </c>
      <c r="N128" s="259" t="s">
        <v>178</v>
      </c>
      <c r="O128" s="377" t="s">
        <v>1027</v>
      </c>
      <c r="P128" s="378" t="s">
        <v>2021</v>
      </c>
      <c r="Q128" s="379" t="s">
        <v>1197</v>
      </c>
      <c r="R128" s="385">
        <v>0</v>
      </c>
      <c r="S128" s="385">
        <v>42000</v>
      </c>
      <c r="T128" s="385">
        <v>42000</v>
      </c>
      <c r="U128" s="385">
        <v>42000</v>
      </c>
      <c r="V128" s="385">
        <v>42000</v>
      </c>
      <c r="W128" s="385">
        <v>42000</v>
      </c>
      <c r="X128" s="390">
        <v>1</v>
      </c>
      <c r="Y128" s="390">
        <v>0.9</v>
      </c>
    </row>
    <row r="129" spans="1:25" customFormat="1" ht="12.75" x14ac:dyDescent="0.2">
      <c r="A129" s="255">
        <v>4</v>
      </c>
      <c r="B129" s="256" t="s">
        <v>1029</v>
      </c>
      <c r="C129" s="256"/>
      <c r="D129" s="256"/>
      <c r="E129" s="256"/>
      <c r="F129" s="256"/>
      <c r="G129" s="256"/>
      <c r="H129" s="256"/>
      <c r="I129" s="256"/>
      <c r="J129" s="256"/>
      <c r="K129" s="256"/>
      <c r="L129" s="256"/>
      <c r="M129" s="256"/>
      <c r="N129" s="256"/>
      <c r="O129" s="381"/>
      <c r="P129" s="382"/>
      <c r="Q129" s="382"/>
      <c r="R129" s="386">
        <f>SUM(R125:R128)</f>
        <v>0</v>
      </c>
      <c r="S129" s="386">
        <f t="shared" ref="S129:W129" si="15">SUM(S125:S128)</f>
        <v>203585</v>
      </c>
      <c r="T129" s="386">
        <f t="shared" si="15"/>
        <v>203585</v>
      </c>
      <c r="U129" s="386">
        <f t="shared" si="15"/>
        <v>203585</v>
      </c>
      <c r="V129" s="386">
        <f t="shared" si="15"/>
        <v>203585</v>
      </c>
      <c r="W129" s="386">
        <f t="shared" si="15"/>
        <v>203585</v>
      </c>
      <c r="X129" s="391"/>
      <c r="Y129" s="391"/>
    </row>
    <row r="130" spans="1:25" customFormat="1" ht="12.75" x14ac:dyDescent="0.2">
      <c r="A130" s="255"/>
      <c r="B130" s="256" t="s">
        <v>1198</v>
      </c>
      <c r="C130" s="256"/>
      <c r="D130" s="256"/>
      <c r="E130" s="256"/>
      <c r="F130" s="256"/>
      <c r="G130" s="256"/>
      <c r="H130" s="256"/>
      <c r="I130" s="256"/>
      <c r="J130" s="256"/>
      <c r="K130" s="256"/>
      <c r="L130" s="256"/>
      <c r="M130" s="256"/>
      <c r="N130" s="256"/>
      <c r="O130" s="381"/>
      <c r="P130" s="382"/>
      <c r="Q130" s="382"/>
      <c r="R130" s="386"/>
      <c r="S130" s="386"/>
      <c r="T130" s="386"/>
      <c r="U130" s="386"/>
      <c r="V130" s="386"/>
      <c r="W130" s="386"/>
      <c r="X130" s="391"/>
      <c r="Y130" s="391"/>
    </row>
    <row r="131" spans="1:25" customFormat="1" ht="18" x14ac:dyDescent="0.2">
      <c r="A131" s="259">
        <v>1</v>
      </c>
      <c r="B131" s="259" t="s">
        <v>292</v>
      </c>
      <c r="C131" s="259" t="s">
        <v>424</v>
      </c>
      <c r="D131" s="259" t="s">
        <v>315</v>
      </c>
      <c r="E131" s="260" t="s">
        <v>316</v>
      </c>
      <c r="F131" s="259" t="s">
        <v>1025</v>
      </c>
      <c r="G131" s="260" t="s">
        <v>681</v>
      </c>
      <c r="H131" s="259" t="s">
        <v>1026</v>
      </c>
      <c r="I131" s="259" t="s">
        <v>1037</v>
      </c>
      <c r="J131" s="260" t="s">
        <v>186</v>
      </c>
      <c r="K131" s="259" t="s">
        <v>492</v>
      </c>
      <c r="L131" s="259" t="s">
        <v>493</v>
      </c>
      <c r="M131" s="259" t="s">
        <v>492</v>
      </c>
      <c r="N131" s="259" t="s">
        <v>178</v>
      </c>
      <c r="O131" s="377" t="s">
        <v>1033</v>
      </c>
      <c r="P131" s="378" t="s">
        <v>2021</v>
      </c>
      <c r="Q131" s="379" t="s">
        <v>1028</v>
      </c>
      <c r="R131" s="385">
        <v>2595431</v>
      </c>
      <c r="S131" s="385">
        <v>2361603.83</v>
      </c>
      <c r="T131" s="385">
        <v>2331237.64</v>
      </c>
      <c r="U131" s="385">
        <v>1407122.72</v>
      </c>
      <c r="V131" s="385">
        <v>1407122.72</v>
      </c>
      <c r="W131" s="385">
        <v>1404508.35</v>
      </c>
      <c r="X131" s="390">
        <v>0.59583351878286883</v>
      </c>
      <c r="Y131" s="390">
        <v>0.6</v>
      </c>
    </row>
    <row r="132" spans="1:25" customFormat="1" ht="18" x14ac:dyDescent="0.2">
      <c r="A132" s="259">
        <v>2</v>
      </c>
      <c r="B132" s="259" t="s">
        <v>292</v>
      </c>
      <c r="C132" s="259" t="s">
        <v>424</v>
      </c>
      <c r="D132" s="259" t="s">
        <v>1687</v>
      </c>
      <c r="E132" s="260" t="s">
        <v>316</v>
      </c>
      <c r="F132" s="259" t="s">
        <v>1025</v>
      </c>
      <c r="G132" s="260" t="s">
        <v>681</v>
      </c>
      <c r="H132" s="259" t="s">
        <v>1026</v>
      </c>
      <c r="I132" s="259" t="s">
        <v>1037</v>
      </c>
      <c r="J132" s="260" t="s">
        <v>186</v>
      </c>
      <c r="K132" s="259" t="s">
        <v>587</v>
      </c>
      <c r="L132" s="259" t="s">
        <v>506</v>
      </c>
      <c r="M132" s="259" t="s">
        <v>1460</v>
      </c>
      <c r="N132" s="259" t="s">
        <v>178</v>
      </c>
      <c r="O132" s="377" t="s">
        <v>1042</v>
      </c>
      <c r="P132" s="378" t="s">
        <v>2021</v>
      </c>
      <c r="Q132" s="379" t="s">
        <v>1350</v>
      </c>
      <c r="R132" s="385">
        <v>0</v>
      </c>
      <c r="S132" s="385">
        <v>12978</v>
      </c>
      <c r="T132" s="385">
        <v>12978</v>
      </c>
      <c r="U132" s="385">
        <v>11033.05</v>
      </c>
      <c r="V132" s="385">
        <v>11033.05</v>
      </c>
      <c r="W132" s="385">
        <v>11033.05</v>
      </c>
      <c r="X132" s="390">
        <v>0.85013484358144542</v>
      </c>
      <c r="Y132" s="390">
        <v>0.85</v>
      </c>
    </row>
    <row r="133" spans="1:25" customFormat="1" ht="18" x14ac:dyDescent="0.2">
      <c r="A133" s="259">
        <v>3</v>
      </c>
      <c r="B133" s="259" t="s">
        <v>292</v>
      </c>
      <c r="C133" s="259" t="s">
        <v>424</v>
      </c>
      <c r="D133" s="259" t="s">
        <v>293</v>
      </c>
      <c r="E133" s="260" t="s">
        <v>294</v>
      </c>
      <c r="F133" s="259" t="s">
        <v>1025</v>
      </c>
      <c r="G133" s="260" t="s">
        <v>681</v>
      </c>
      <c r="H133" s="259" t="s">
        <v>1026</v>
      </c>
      <c r="I133" s="259" t="s">
        <v>1026</v>
      </c>
      <c r="J133" s="260" t="s">
        <v>254</v>
      </c>
      <c r="K133" s="259" t="s">
        <v>492</v>
      </c>
      <c r="L133" s="259" t="s">
        <v>497</v>
      </c>
      <c r="M133" s="259" t="s">
        <v>492</v>
      </c>
      <c r="N133" s="259" t="s">
        <v>482</v>
      </c>
      <c r="O133" s="377" t="s">
        <v>1033</v>
      </c>
      <c r="P133" s="378" t="s">
        <v>2021</v>
      </c>
      <c r="Q133" s="379" t="s">
        <v>1028</v>
      </c>
      <c r="R133" s="385">
        <v>400000</v>
      </c>
      <c r="S133" s="385">
        <v>444916.64</v>
      </c>
      <c r="T133" s="385">
        <v>444916.64</v>
      </c>
      <c r="U133" s="385">
        <v>444916.64</v>
      </c>
      <c r="V133" s="385">
        <v>444916.64</v>
      </c>
      <c r="W133" s="385">
        <v>444916.64</v>
      </c>
      <c r="X133" s="390">
        <v>1</v>
      </c>
      <c r="Y133" s="390">
        <v>1</v>
      </c>
    </row>
    <row r="134" spans="1:25" customFormat="1" ht="12.75" x14ac:dyDescent="0.2">
      <c r="A134" s="255">
        <v>3</v>
      </c>
      <c r="B134" s="256" t="s">
        <v>1029</v>
      </c>
      <c r="C134" s="256"/>
      <c r="D134" s="256"/>
      <c r="E134" s="256"/>
      <c r="F134" s="256"/>
      <c r="G134" s="256"/>
      <c r="H134" s="256"/>
      <c r="I134" s="256"/>
      <c r="J134" s="256"/>
      <c r="K134" s="256"/>
      <c r="L134" s="256"/>
      <c r="M134" s="256"/>
      <c r="N134" s="256"/>
      <c r="O134" s="381"/>
      <c r="P134" s="382"/>
      <c r="Q134" s="382"/>
      <c r="R134" s="386">
        <f>SUM(R131:R133)</f>
        <v>2995431</v>
      </c>
      <c r="S134" s="386">
        <f t="shared" ref="S134:W134" si="16">SUM(S131:S133)</f>
        <v>2819498.47</v>
      </c>
      <c r="T134" s="386">
        <f t="shared" si="16"/>
        <v>2789132.2800000003</v>
      </c>
      <c r="U134" s="386">
        <f t="shared" si="16"/>
        <v>1863072.4100000001</v>
      </c>
      <c r="V134" s="386">
        <f t="shared" si="16"/>
        <v>1863072.4100000001</v>
      </c>
      <c r="W134" s="386">
        <f t="shared" si="16"/>
        <v>1860458.04</v>
      </c>
      <c r="X134" s="391"/>
      <c r="Y134" s="391"/>
    </row>
    <row r="135" spans="1:25" customFormat="1" ht="12.75" x14ac:dyDescent="0.2">
      <c r="A135" s="255"/>
      <c r="B135" s="256" t="s">
        <v>1199</v>
      </c>
      <c r="C135" s="256"/>
      <c r="D135" s="256"/>
      <c r="E135" s="256"/>
      <c r="F135" s="256"/>
      <c r="G135" s="256"/>
      <c r="H135" s="256"/>
      <c r="I135" s="256"/>
      <c r="J135" s="256"/>
      <c r="K135" s="256"/>
      <c r="L135" s="256"/>
      <c r="M135" s="256"/>
      <c r="N135" s="256"/>
      <c r="O135" s="381"/>
      <c r="P135" s="382"/>
      <c r="Q135" s="382"/>
      <c r="R135" s="386"/>
      <c r="S135" s="386"/>
      <c r="T135" s="386"/>
      <c r="U135" s="386"/>
      <c r="V135" s="386"/>
      <c r="W135" s="386"/>
      <c r="X135" s="391"/>
      <c r="Y135" s="391"/>
    </row>
    <row r="136" spans="1:25" customFormat="1" ht="18" x14ac:dyDescent="0.2">
      <c r="A136" s="259">
        <v>1</v>
      </c>
      <c r="B136" s="259" t="s">
        <v>310</v>
      </c>
      <c r="C136" s="259" t="s">
        <v>151</v>
      </c>
      <c r="D136" s="259" t="s">
        <v>426</v>
      </c>
      <c r="E136" s="260" t="s">
        <v>538</v>
      </c>
      <c r="F136" s="259" t="s">
        <v>1025</v>
      </c>
      <c r="G136" s="260" t="s">
        <v>681</v>
      </c>
      <c r="H136" s="259" t="s">
        <v>1200</v>
      </c>
      <c r="I136" s="259" t="s">
        <v>1200</v>
      </c>
      <c r="J136" s="260" t="s">
        <v>539</v>
      </c>
      <c r="K136" s="259" t="s">
        <v>540</v>
      </c>
      <c r="L136" s="259" t="s">
        <v>482</v>
      </c>
      <c r="M136" s="259" t="s">
        <v>540</v>
      </c>
      <c r="N136" s="259" t="s">
        <v>482</v>
      </c>
      <c r="O136" s="377" t="s">
        <v>1042</v>
      </c>
      <c r="P136" s="378" t="s">
        <v>2021</v>
      </c>
      <c r="Q136" s="379" t="s">
        <v>1201</v>
      </c>
      <c r="R136" s="385">
        <v>0</v>
      </c>
      <c r="S136" s="385">
        <v>720627.96</v>
      </c>
      <c r="T136" s="385">
        <v>720627.96</v>
      </c>
      <c r="U136" s="385">
        <v>720627.96</v>
      </c>
      <c r="V136" s="385">
        <v>720627.96</v>
      </c>
      <c r="W136" s="385">
        <v>720627.96</v>
      </c>
      <c r="X136" s="390">
        <v>1</v>
      </c>
      <c r="Y136" s="390">
        <v>1</v>
      </c>
    </row>
    <row r="137" spans="1:25" customFormat="1" ht="18" x14ac:dyDescent="0.2">
      <c r="A137" s="259">
        <v>2</v>
      </c>
      <c r="B137" s="259" t="s">
        <v>173</v>
      </c>
      <c r="C137" s="259" t="s">
        <v>151</v>
      </c>
      <c r="D137" s="259" t="s">
        <v>406</v>
      </c>
      <c r="E137" s="260" t="s">
        <v>541</v>
      </c>
      <c r="F137" s="259" t="s">
        <v>1202</v>
      </c>
      <c r="G137" s="260" t="s">
        <v>1203</v>
      </c>
      <c r="H137" s="259" t="s">
        <v>1204</v>
      </c>
      <c r="I137" s="259" t="s">
        <v>1204</v>
      </c>
      <c r="J137" s="260" t="s">
        <v>174</v>
      </c>
      <c r="K137" s="259" t="s">
        <v>514</v>
      </c>
      <c r="L137" s="259" t="s">
        <v>542</v>
      </c>
      <c r="M137" s="259" t="s">
        <v>497</v>
      </c>
      <c r="N137" s="259" t="s">
        <v>938</v>
      </c>
      <c r="O137" s="377" t="s">
        <v>1066</v>
      </c>
      <c r="P137" s="378" t="s">
        <v>2021</v>
      </c>
      <c r="Q137" s="379" t="s">
        <v>1205</v>
      </c>
      <c r="R137" s="385">
        <v>0</v>
      </c>
      <c r="S137" s="385">
        <v>48533.82</v>
      </c>
      <c r="T137" s="385">
        <v>48533.82</v>
      </c>
      <c r="U137" s="385">
        <v>48533.82</v>
      </c>
      <c r="V137" s="385">
        <v>48533.82</v>
      </c>
      <c r="W137" s="385">
        <v>48533.82</v>
      </c>
      <c r="X137" s="390">
        <v>1</v>
      </c>
      <c r="Y137" s="390">
        <v>1</v>
      </c>
    </row>
    <row r="138" spans="1:25" customFormat="1" ht="18" x14ac:dyDescent="0.2">
      <c r="A138" s="259">
        <v>3</v>
      </c>
      <c r="B138" s="259" t="s">
        <v>173</v>
      </c>
      <c r="C138" s="259" t="s">
        <v>151</v>
      </c>
      <c r="D138" s="259" t="s">
        <v>407</v>
      </c>
      <c r="E138" s="260" t="s">
        <v>541</v>
      </c>
      <c r="F138" s="259" t="s">
        <v>1127</v>
      </c>
      <c r="G138" s="260" t="s">
        <v>1128</v>
      </c>
      <c r="H138" s="259" t="s">
        <v>1163</v>
      </c>
      <c r="I138" s="259" t="s">
        <v>1163</v>
      </c>
      <c r="J138" s="260" t="s">
        <v>174</v>
      </c>
      <c r="K138" s="259" t="s">
        <v>514</v>
      </c>
      <c r="L138" s="259" t="s">
        <v>542</v>
      </c>
      <c r="M138" s="259" t="s">
        <v>497</v>
      </c>
      <c r="N138" s="259" t="s">
        <v>938</v>
      </c>
      <c r="O138" s="377" t="s">
        <v>1066</v>
      </c>
      <c r="P138" s="378" t="s">
        <v>2021</v>
      </c>
      <c r="Q138" s="379" t="s">
        <v>1205</v>
      </c>
      <c r="R138" s="385">
        <v>0</v>
      </c>
      <c r="S138" s="385">
        <v>23139.439999999999</v>
      </c>
      <c r="T138" s="385">
        <v>23139.439999999999</v>
      </c>
      <c r="U138" s="385">
        <v>23139.439999999999</v>
      </c>
      <c r="V138" s="385">
        <v>23139.439999999999</v>
      </c>
      <c r="W138" s="385">
        <v>23139.439999999999</v>
      </c>
      <c r="X138" s="390">
        <v>1</v>
      </c>
      <c r="Y138" s="390">
        <v>1</v>
      </c>
    </row>
    <row r="139" spans="1:25" customFormat="1" ht="18" x14ac:dyDescent="0.2">
      <c r="A139" s="259">
        <v>4</v>
      </c>
      <c r="B139" s="259" t="s">
        <v>173</v>
      </c>
      <c r="C139" s="259" t="s">
        <v>151</v>
      </c>
      <c r="D139" s="259" t="s">
        <v>408</v>
      </c>
      <c r="E139" s="260" t="s">
        <v>541</v>
      </c>
      <c r="F139" s="259" t="s">
        <v>1129</v>
      </c>
      <c r="G139" s="260" t="s">
        <v>1130</v>
      </c>
      <c r="H139" s="259" t="s">
        <v>1206</v>
      </c>
      <c r="I139" s="259" t="s">
        <v>1206</v>
      </c>
      <c r="J139" s="260" t="s">
        <v>174</v>
      </c>
      <c r="K139" s="259" t="s">
        <v>514</v>
      </c>
      <c r="L139" s="259" t="s">
        <v>542</v>
      </c>
      <c r="M139" s="259" t="s">
        <v>497</v>
      </c>
      <c r="N139" s="259" t="s">
        <v>938</v>
      </c>
      <c r="O139" s="377" t="s">
        <v>1066</v>
      </c>
      <c r="P139" s="378" t="s">
        <v>2021</v>
      </c>
      <c r="Q139" s="379" t="s">
        <v>1207</v>
      </c>
      <c r="R139" s="385">
        <v>0</v>
      </c>
      <c r="S139" s="385">
        <v>15011.12</v>
      </c>
      <c r="T139" s="385">
        <v>15011.12</v>
      </c>
      <c r="U139" s="385">
        <v>15011.12</v>
      </c>
      <c r="V139" s="385">
        <v>15011.12</v>
      </c>
      <c r="W139" s="385">
        <v>15011.12</v>
      </c>
      <c r="X139" s="390">
        <v>1</v>
      </c>
      <c r="Y139" s="390">
        <v>1</v>
      </c>
    </row>
    <row r="140" spans="1:25" customFormat="1" ht="18" x14ac:dyDescent="0.2">
      <c r="A140" s="259">
        <v>5</v>
      </c>
      <c r="B140" s="259" t="s">
        <v>173</v>
      </c>
      <c r="C140" s="259" t="s">
        <v>151</v>
      </c>
      <c r="D140" s="259" t="s">
        <v>409</v>
      </c>
      <c r="E140" s="260" t="s">
        <v>541</v>
      </c>
      <c r="F140" s="259" t="s">
        <v>1120</v>
      </c>
      <c r="G140" s="260" t="s">
        <v>1121</v>
      </c>
      <c r="H140" s="259" t="s">
        <v>1208</v>
      </c>
      <c r="I140" s="259" t="s">
        <v>1208</v>
      </c>
      <c r="J140" s="260" t="s">
        <v>174</v>
      </c>
      <c r="K140" s="259" t="s">
        <v>514</v>
      </c>
      <c r="L140" s="259" t="s">
        <v>542</v>
      </c>
      <c r="M140" s="259" t="s">
        <v>497</v>
      </c>
      <c r="N140" s="259" t="s">
        <v>938</v>
      </c>
      <c r="O140" s="377" t="s">
        <v>1066</v>
      </c>
      <c r="P140" s="378" t="s">
        <v>2021</v>
      </c>
      <c r="Q140" s="379" t="s">
        <v>1205</v>
      </c>
      <c r="R140" s="385">
        <v>0</v>
      </c>
      <c r="S140" s="385">
        <v>32395.23</v>
      </c>
      <c r="T140" s="385">
        <v>32395.23</v>
      </c>
      <c r="U140" s="385">
        <v>32395.23</v>
      </c>
      <c r="V140" s="385">
        <v>32395.23</v>
      </c>
      <c r="W140" s="385">
        <v>32395.23</v>
      </c>
      <c r="X140" s="390">
        <v>1</v>
      </c>
      <c r="Y140" s="390">
        <v>1</v>
      </c>
    </row>
    <row r="141" spans="1:25" customFormat="1" ht="18" x14ac:dyDescent="0.2">
      <c r="A141" s="259">
        <v>6</v>
      </c>
      <c r="B141" s="259" t="s">
        <v>173</v>
      </c>
      <c r="C141" s="259" t="s">
        <v>151</v>
      </c>
      <c r="D141" s="259" t="s">
        <v>410</v>
      </c>
      <c r="E141" s="260" t="s">
        <v>541</v>
      </c>
      <c r="F141" s="259" t="s">
        <v>1188</v>
      </c>
      <c r="G141" s="260" t="s">
        <v>1189</v>
      </c>
      <c r="H141" s="259" t="s">
        <v>1163</v>
      </c>
      <c r="I141" s="259" t="s">
        <v>1163</v>
      </c>
      <c r="J141" s="260" t="s">
        <v>174</v>
      </c>
      <c r="K141" s="259" t="s">
        <v>514</v>
      </c>
      <c r="L141" s="259" t="s">
        <v>542</v>
      </c>
      <c r="M141" s="259" t="s">
        <v>497</v>
      </c>
      <c r="N141" s="259" t="s">
        <v>938</v>
      </c>
      <c r="O141" s="377" t="s">
        <v>1066</v>
      </c>
      <c r="P141" s="378" t="s">
        <v>2021</v>
      </c>
      <c r="Q141" s="379" t="s">
        <v>1209</v>
      </c>
      <c r="R141" s="385">
        <v>0</v>
      </c>
      <c r="S141" s="385">
        <v>23139.45</v>
      </c>
      <c r="T141" s="385">
        <v>23139.45</v>
      </c>
      <c r="U141" s="385">
        <v>23139.45</v>
      </c>
      <c r="V141" s="385">
        <v>23139.45</v>
      </c>
      <c r="W141" s="385">
        <v>23139.45</v>
      </c>
      <c r="X141" s="390">
        <v>1</v>
      </c>
      <c r="Y141" s="390">
        <v>1</v>
      </c>
    </row>
    <row r="142" spans="1:25" customFormat="1" ht="18" x14ac:dyDescent="0.2">
      <c r="A142" s="259">
        <v>7</v>
      </c>
      <c r="B142" s="259" t="s">
        <v>173</v>
      </c>
      <c r="C142" s="259" t="s">
        <v>151</v>
      </c>
      <c r="D142" s="259" t="s">
        <v>411</v>
      </c>
      <c r="E142" s="260" t="s">
        <v>541</v>
      </c>
      <c r="F142" s="259" t="s">
        <v>1210</v>
      </c>
      <c r="G142" s="260" t="s">
        <v>1211</v>
      </c>
      <c r="H142" s="259" t="s">
        <v>1212</v>
      </c>
      <c r="I142" s="259" t="s">
        <v>1212</v>
      </c>
      <c r="J142" s="260" t="s">
        <v>174</v>
      </c>
      <c r="K142" s="259" t="s">
        <v>514</v>
      </c>
      <c r="L142" s="259" t="s">
        <v>542</v>
      </c>
      <c r="M142" s="259" t="s">
        <v>497</v>
      </c>
      <c r="N142" s="259" t="s">
        <v>938</v>
      </c>
      <c r="O142" s="377" t="s">
        <v>1066</v>
      </c>
      <c r="P142" s="378" t="s">
        <v>2021</v>
      </c>
      <c r="Q142" s="379" t="s">
        <v>1213</v>
      </c>
      <c r="R142" s="385">
        <v>0</v>
      </c>
      <c r="S142" s="385">
        <v>9255.77</v>
      </c>
      <c r="T142" s="385">
        <v>9255.77</v>
      </c>
      <c r="U142" s="385">
        <v>9255.77</v>
      </c>
      <c r="V142" s="385">
        <v>9255.77</v>
      </c>
      <c r="W142" s="385">
        <v>9255.77</v>
      </c>
      <c r="X142" s="390">
        <v>1</v>
      </c>
      <c r="Y142" s="390">
        <v>1</v>
      </c>
    </row>
    <row r="143" spans="1:25" customFormat="1" ht="18" x14ac:dyDescent="0.2">
      <c r="A143" s="259">
        <v>8</v>
      </c>
      <c r="B143" s="259" t="s">
        <v>173</v>
      </c>
      <c r="C143" s="259" t="s">
        <v>151</v>
      </c>
      <c r="D143" s="259" t="s">
        <v>1688</v>
      </c>
      <c r="E143" s="260" t="s">
        <v>1689</v>
      </c>
      <c r="F143" s="259" t="s">
        <v>1025</v>
      </c>
      <c r="G143" s="260" t="s">
        <v>681</v>
      </c>
      <c r="H143" s="259" t="s">
        <v>1124</v>
      </c>
      <c r="I143" s="259" t="s">
        <v>1037</v>
      </c>
      <c r="J143" s="260" t="s">
        <v>174</v>
      </c>
      <c r="K143" s="259" t="s">
        <v>1690</v>
      </c>
      <c r="L143" s="259" t="s">
        <v>493</v>
      </c>
      <c r="M143" s="259" t="s">
        <v>178</v>
      </c>
      <c r="N143" s="259" t="s">
        <v>178</v>
      </c>
      <c r="O143" s="377" t="s">
        <v>1066</v>
      </c>
      <c r="P143" s="378" t="s">
        <v>2021</v>
      </c>
      <c r="Q143" s="379" t="s">
        <v>1205</v>
      </c>
      <c r="R143" s="385">
        <v>0</v>
      </c>
      <c r="S143" s="385">
        <v>41567.440000000002</v>
      </c>
      <c r="T143" s="385">
        <v>0</v>
      </c>
      <c r="U143" s="385">
        <v>0</v>
      </c>
      <c r="V143" s="385">
        <v>0</v>
      </c>
      <c r="W143" s="385">
        <v>0</v>
      </c>
      <c r="X143" s="390">
        <v>0</v>
      </c>
      <c r="Y143" s="390">
        <v>0</v>
      </c>
    </row>
    <row r="144" spans="1:25" customFormat="1" ht="18" x14ac:dyDescent="0.2">
      <c r="A144" s="259">
        <v>9</v>
      </c>
      <c r="B144" s="259" t="s">
        <v>173</v>
      </c>
      <c r="C144" s="259" t="s">
        <v>151</v>
      </c>
      <c r="D144" s="259" t="s">
        <v>1691</v>
      </c>
      <c r="E144" s="260" t="s">
        <v>1689</v>
      </c>
      <c r="F144" s="259" t="s">
        <v>1031</v>
      </c>
      <c r="G144" s="260" t="s">
        <v>1032</v>
      </c>
      <c r="H144" s="259" t="s">
        <v>1113</v>
      </c>
      <c r="I144" s="259" t="s">
        <v>1037</v>
      </c>
      <c r="J144" s="260" t="s">
        <v>174</v>
      </c>
      <c r="K144" s="259" t="s">
        <v>1690</v>
      </c>
      <c r="L144" s="259" t="s">
        <v>493</v>
      </c>
      <c r="M144" s="259" t="s">
        <v>178</v>
      </c>
      <c r="N144" s="259" t="s">
        <v>178</v>
      </c>
      <c r="O144" s="377" t="s">
        <v>1066</v>
      </c>
      <c r="P144" s="378" t="s">
        <v>2021</v>
      </c>
      <c r="Q144" s="379" t="s">
        <v>1235</v>
      </c>
      <c r="R144" s="385">
        <v>0</v>
      </c>
      <c r="S144" s="385">
        <v>31175.58</v>
      </c>
      <c r="T144" s="385">
        <v>0</v>
      </c>
      <c r="U144" s="385">
        <v>0</v>
      </c>
      <c r="V144" s="385">
        <v>0</v>
      </c>
      <c r="W144" s="385">
        <v>0</v>
      </c>
      <c r="X144" s="390">
        <v>0</v>
      </c>
      <c r="Y144" s="390">
        <v>0</v>
      </c>
    </row>
    <row r="145" spans="1:25" customFormat="1" ht="18" x14ac:dyDescent="0.2">
      <c r="A145" s="259">
        <v>10</v>
      </c>
      <c r="B145" s="259" t="s">
        <v>173</v>
      </c>
      <c r="C145" s="259" t="s">
        <v>151</v>
      </c>
      <c r="D145" s="259" t="s">
        <v>1692</v>
      </c>
      <c r="E145" s="260" t="s">
        <v>1689</v>
      </c>
      <c r="F145" s="259" t="s">
        <v>1114</v>
      </c>
      <c r="G145" s="260" t="s">
        <v>1115</v>
      </c>
      <c r="H145" s="259" t="s">
        <v>1693</v>
      </c>
      <c r="I145" s="259" t="s">
        <v>1037</v>
      </c>
      <c r="J145" s="260" t="s">
        <v>174</v>
      </c>
      <c r="K145" s="259" t="s">
        <v>1690</v>
      </c>
      <c r="L145" s="259" t="s">
        <v>493</v>
      </c>
      <c r="M145" s="259" t="s">
        <v>178</v>
      </c>
      <c r="N145" s="259" t="s">
        <v>178</v>
      </c>
      <c r="O145" s="377" t="s">
        <v>1066</v>
      </c>
      <c r="P145" s="378" t="s">
        <v>2021</v>
      </c>
      <c r="Q145" s="379" t="s">
        <v>1235</v>
      </c>
      <c r="R145" s="385">
        <v>0</v>
      </c>
      <c r="S145" s="385">
        <v>46763.37</v>
      </c>
      <c r="T145" s="385">
        <v>0</v>
      </c>
      <c r="U145" s="385">
        <v>0</v>
      </c>
      <c r="V145" s="385">
        <v>0</v>
      </c>
      <c r="W145" s="385">
        <v>0</v>
      </c>
      <c r="X145" s="390">
        <v>0</v>
      </c>
      <c r="Y145" s="390">
        <v>0</v>
      </c>
    </row>
    <row r="146" spans="1:25" customFormat="1" ht="18" x14ac:dyDescent="0.2">
      <c r="A146" s="259">
        <v>11</v>
      </c>
      <c r="B146" s="259" t="s">
        <v>173</v>
      </c>
      <c r="C146" s="259" t="s">
        <v>151</v>
      </c>
      <c r="D146" s="259" t="s">
        <v>140</v>
      </c>
      <c r="E146" s="260" t="s">
        <v>543</v>
      </c>
      <c r="F146" s="259" t="s">
        <v>1167</v>
      </c>
      <c r="G146" s="260" t="s">
        <v>1168</v>
      </c>
      <c r="H146" s="259" t="s">
        <v>1190</v>
      </c>
      <c r="I146" s="259" t="s">
        <v>1190</v>
      </c>
      <c r="J146" s="260" t="s">
        <v>247</v>
      </c>
      <c r="K146" s="259" t="s">
        <v>544</v>
      </c>
      <c r="L146" s="259" t="s">
        <v>486</v>
      </c>
      <c r="M146" s="259" t="s">
        <v>485</v>
      </c>
      <c r="N146" s="259" t="s">
        <v>502</v>
      </c>
      <c r="O146" s="377" t="s">
        <v>1066</v>
      </c>
      <c r="P146" s="378" t="s">
        <v>2021</v>
      </c>
      <c r="Q146" s="379" t="s">
        <v>1214</v>
      </c>
      <c r="R146" s="385">
        <v>0</v>
      </c>
      <c r="S146" s="385">
        <v>659848.22</v>
      </c>
      <c r="T146" s="385">
        <v>659848.22</v>
      </c>
      <c r="U146" s="385">
        <v>659848.22</v>
      </c>
      <c r="V146" s="385">
        <v>659848.22</v>
      </c>
      <c r="W146" s="385">
        <v>659848.22</v>
      </c>
      <c r="X146" s="390">
        <v>1</v>
      </c>
      <c r="Y146" s="390">
        <v>1</v>
      </c>
    </row>
    <row r="147" spans="1:25" customFormat="1" ht="18" x14ac:dyDescent="0.2">
      <c r="A147" s="259">
        <v>12</v>
      </c>
      <c r="B147" s="259" t="s">
        <v>173</v>
      </c>
      <c r="C147" s="259" t="s">
        <v>151</v>
      </c>
      <c r="D147" s="259" t="s">
        <v>141</v>
      </c>
      <c r="E147" s="260" t="s">
        <v>543</v>
      </c>
      <c r="F147" s="259" t="s">
        <v>1169</v>
      </c>
      <c r="G147" s="260" t="s">
        <v>1170</v>
      </c>
      <c r="H147" s="259" t="s">
        <v>1215</v>
      </c>
      <c r="I147" s="259" t="s">
        <v>1215</v>
      </c>
      <c r="J147" s="260" t="s">
        <v>247</v>
      </c>
      <c r="K147" s="259" t="s">
        <v>500</v>
      </c>
      <c r="L147" s="259" t="s">
        <v>545</v>
      </c>
      <c r="M147" s="259" t="s">
        <v>485</v>
      </c>
      <c r="N147" s="259" t="s">
        <v>547</v>
      </c>
      <c r="O147" s="377" t="s">
        <v>1066</v>
      </c>
      <c r="P147" s="378" t="s">
        <v>2021</v>
      </c>
      <c r="Q147" s="379" t="s">
        <v>1216</v>
      </c>
      <c r="R147" s="385">
        <v>0</v>
      </c>
      <c r="S147" s="385">
        <v>124640.91</v>
      </c>
      <c r="T147" s="385">
        <v>124640.91</v>
      </c>
      <c r="U147" s="385">
        <v>124640.91</v>
      </c>
      <c r="V147" s="385">
        <v>124640.91</v>
      </c>
      <c r="W147" s="385">
        <v>124640.91</v>
      </c>
      <c r="X147" s="390">
        <v>1</v>
      </c>
      <c r="Y147" s="390">
        <v>1</v>
      </c>
    </row>
    <row r="148" spans="1:25" customFormat="1" ht="18" x14ac:dyDescent="0.2">
      <c r="A148" s="259">
        <v>13</v>
      </c>
      <c r="B148" s="259" t="s">
        <v>173</v>
      </c>
      <c r="C148" s="259" t="s">
        <v>151</v>
      </c>
      <c r="D148" s="259" t="s">
        <v>142</v>
      </c>
      <c r="E148" s="260" t="s">
        <v>543</v>
      </c>
      <c r="F148" s="259" t="s">
        <v>1171</v>
      </c>
      <c r="G148" s="260" t="s">
        <v>1172</v>
      </c>
      <c r="H148" s="259" t="s">
        <v>1215</v>
      </c>
      <c r="I148" s="259" t="s">
        <v>1215</v>
      </c>
      <c r="J148" s="260" t="s">
        <v>247</v>
      </c>
      <c r="K148" s="259" t="s">
        <v>500</v>
      </c>
      <c r="L148" s="259" t="s">
        <v>545</v>
      </c>
      <c r="M148" s="259" t="s">
        <v>485</v>
      </c>
      <c r="N148" s="259" t="s">
        <v>547</v>
      </c>
      <c r="O148" s="377" t="s">
        <v>1066</v>
      </c>
      <c r="P148" s="378" t="s">
        <v>2021</v>
      </c>
      <c r="Q148" s="379" t="s">
        <v>1216</v>
      </c>
      <c r="R148" s="385">
        <v>0</v>
      </c>
      <c r="S148" s="385">
        <v>124640.91</v>
      </c>
      <c r="T148" s="385">
        <v>124640.91</v>
      </c>
      <c r="U148" s="385">
        <v>124640.91</v>
      </c>
      <c r="V148" s="385">
        <v>124640.91</v>
      </c>
      <c r="W148" s="385">
        <v>124640.91</v>
      </c>
      <c r="X148" s="390">
        <v>1</v>
      </c>
      <c r="Y148" s="390">
        <v>1</v>
      </c>
    </row>
    <row r="149" spans="1:25" customFormat="1" ht="18" x14ac:dyDescent="0.2">
      <c r="A149" s="259">
        <v>14</v>
      </c>
      <c r="B149" s="259" t="s">
        <v>173</v>
      </c>
      <c r="C149" s="259" t="s">
        <v>151</v>
      </c>
      <c r="D149" s="259" t="s">
        <v>209</v>
      </c>
      <c r="E149" s="260" t="s">
        <v>543</v>
      </c>
      <c r="F149" s="259" t="s">
        <v>1164</v>
      </c>
      <c r="G149" s="260" t="s">
        <v>1165</v>
      </c>
      <c r="H149" s="259" t="s">
        <v>1217</v>
      </c>
      <c r="I149" s="259" t="s">
        <v>1217</v>
      </c>
      <c r="J149" s="260" t="s">
        <v>247</v>
      </c>
      <c r="K149" s="259" t="s">
        <v>500</v>
      </c>
      <c r="L149" s="259" t="s">
        <v>545</v>
      </c>
      <c r="M149" s="259" t="s">
        <v>485</v>
      </c>
      <c r="N149" s="259" t="s">
        <v>547</v>
      </c>
      <c r="O149" s="377" t="s">
        <v>1066</v>
      </c>
      <c r="P149" s="378" t="s">
        <v>2021</v>
      </c>
      <c r="Q149" s="379" t="s">
        <v>1207</v>
      </c>
      <c r="R149" s="385">
        <v>0</v>
      </c>
      <c r="S149" s="385">
        <v>94798.51</v>
      </c>
      <c r="T149" s="385">
        <v>94798.51</v>
      </c>
      <c r="U149" s="385">
        <v>94798.51</v>
      </c>
      <c r="V149" s="385">
        <v>94798.51</v>
      </c>
      <c r="W149" s="385">
        <v>94798.51</v>
      </c>
      <c r="X149" s="390">
        <v>1</v>
      </c>
      <c r="Y149" s="390">
        <v>1</v>
      </c>
    </row>
    <row r="150" spans="1:25" customFormat="1" ht="18" x14ac:dyDescent="0.2">
      <c r="A150" s="259">
        <v>15</v>
      </c>
      <c r="B150" s="259" t="s">
        <v>173</v>
      </c>
      <c r="C150" s="259" t="s">
        <v>151</v>
      </c>
      <c r="D150" s="259" t="s">
        <v>211</v>
      </c>
      <c r="E150" s="260" t="s">
        <v>543</v>
      </c>
      <c r="F150" s="259" t="s">
        <v>1188</v>
      </c>
      <c r="G150" s="260" t="s">
        <v>1189</v>
      </c>
      <c r="H150" s="259" t="s">
        <v>1218</v>
      </c>
      <c r="I150" s="259" t="s">
        <v>1218</v>
      </c>
      <c r="J150" s="260" t="s">
        <v>247</v>
      </c>
      <c r="K150" s="259" t="s">
        <v>546</v>
      </c>
      <c r="L150" s="259" t="s">
        <v>542</v>
      </c>
      <c r="M150" s="259" t="s">
        <v>547</v>
      </c>
      <c r="N150" s="259" t="s">
        <v>497</v>
      </c>
      <c r="O150" s="377" t="s">
        <v>1066</v>
      </c>
      <c r="P150" s="378" t="s">
        <v>2021</v>
      </c>
      <c r="Q150" s="379" t="s">
        <v>1219</v>
      </c>
      <c r="R150" s="385">
        <v>0</v>
      </c>
      <c r="S150" s="385">
        <v>214168.12</v>
      </c>
      <c r="T150" s="385">
        <v>214168.12</v>
      </c>
      <c r="U150" s="385">
        <v>214168.12</v>
      </c>
      <c r="V150" s="385">
        <v>214168.12</v>
      </c>
      <c r="W150" s="385">
        <v>214168.12</v>
      </c>
      <c r="X150" s="390">
        <v>1</v>
      </c>
      <c r="Y150" s="390">
        <v>1</v>
      </c>
    </row>
    <row r="151" spans="1:25" customFormat="1" ht="18" x14ac:dyDescent="0.2">
      <c r="A151" s="259">
        <v>16</v>
      </c>
      <c r="B151" s="259" t="s">
        <v>173</v>
      </c>
      <c r="C151" s="259" t="s">
        <v>151</v>
      </c>
      <c r="D151" s="259" t="s">
        <v>212</v>
      </c>
      <c r="E151" s="260" t="s">
        <v>543</v>
      </c>
      <c r="F151" s="259" t="s">
        <v>1191</v>
      </c>
      <c r="G151" s="260" t="s">
        <v>1192</v>
      </c>
      <c r="H151" s="259" t="s">
        <v>1063</v>
      </c>
      <c r="I151" s="259" t="s">
        <v>1063</v>
      </c>
      <c r="J151" s="260" t="s">
        <v>247</v>
      </c>
      <c r="K151" s="259" t="s">
        <v>546</v>
      </c>
      <c r="L151" s="259" t="s">
        <v>548</v>
      </c>
      <c r="M151" s="259" t="s">
        <v>547</v>
      </c>
      <c r="N151" s="259" t="s">
        <v>669</v>
      </c>
      <c r="O151" s="377" t="s">
        <v>1066</v>
      </c>
      <c r="P151" s="378" t="s">
        <v>2021</v>
      </c>
      <c r="Q151" s="379" t="s">
        <v>1209</v>
      </c>
      <c r="R151" s="385">
        <v>0</v>
      </c>
      <c r="S151" s="385">
        <v>154483.32</v>
      </c>
      <c r="T151" s="385">
        <v>154483.32</v>
      </c>
      <c r="U151" s="385">
        <v>154483.32</v>
      </c>
      <c r="V151" s="385">
        <v>154483.32</v>
      </c>
      <c r="W151" s="385">
        <v>154483.32</v>
      </c>
      <c r="X151" s="390">
        <v>1</v>
      </c>
      <c r="Y151" s="390">
        <v>1</v>
      </c>
    </row>
    <row r="152" spans="1:25" customFormat="1" ht="18" x14ac:dyDescent="0.2">
      <c r="A152" s="259">
        <v>17</v>
      </c>
      <c r="B152" s="259" t="s">
        <v>173</v>
      </c>
      <c r="C152" s="259" t="s">
        <v>151</v>
      </c>
      <c r="D152" s="259" t="s">
        <v>213</v>
      </c>
      <c r="E152" s="260" t="s">
        <v>543</v>
      </c>
      <c r="F152" s="259" t="s">
        <v>1071</v>
      </c>
      <c r="G152" s="260" t="s">
        <v>1072</v>
      </c>
      <c r="H152" s="259" t="s">
        <v>1183</v>
      </c>
      <c r="I152" s="259" t="s">
        <v>1183</v>
      </c>
      <c r="J152" s="260" t="s">
        <v>247</v>
      </c>
      <c r="K152" s="259" t="s">
        <v>546</v>
      </c>
      <c r="L152" s="259" t="s">
        <v>548</v>
      </c>
      <c r="M152" s="259" t="s">
        <v>547</v>
      </c>
      <c r="N152" s="259" t="s">
        <v>669</v>
      </c>
      <c r="O152" s="377" t="s">
        <v>1066</v>
      </c>
      <c r="P152" s="378" t="s">
        <v>2021</v>
      </c>
      <c r="Q152" s="379" t="s">
        <v>1220</v>
      </c>
      <c r="R152" s="385">
        <v>0</v>
      </c>
      <c r="S152" s="385">
        <v>184325.72</v>
      </c>
      <c r="T152" s="385">
        <v>184325.72</v>
      </c>
      <c r="U152" s="385">
        <v>184325.72</v>
      </c>
      <c r="V152" s="385">
        <v>184325.72</v>
      </c>
      <c r="W152" s="385">
        <v>184325.72</v>
      </c>
      <c r="X152" s="390">
        <v>1</v>
      </c>
      <c r="Y152" s="390">
        <v>1</v>
      </c>
    </row>
    <row r="153" spans="1:25" customFormat="1" ht="18" x14ac:dyDescent="0.2">
      <c r="A153" s="259">
        <v>18</v>
      </c>
      <c r="B153" s="259" t="s">
        <v>173</v>
      </c>
      <c r="C153" s="259" t="s">
        <v>151</v>
      </c>
      <c r="D153" s="259" t="s">
        <v>214</v>
      </c>
      <c r="E153" s="260" t="s">
        <v>543</v>
      </c>
      <c r="F153" s="259" t="s">
        <v>1067</v>
      </c>
      <c r="G153" s="260" t="s">
        <v>1068</v>
      </c>
      <c r="H153" s="259" t="s">
        <v>1154</v>
      </c>
      <c r="I153" s="259" t="s">
        <v>1154</v>
      </c>
      <c r="J153" s="260" t="s">
        <v>247</v>
      </c>
      <c r="K153" s="259" t="s">
        <v>549</v>
      </c>
      <c r="L153" s="259" t="s">
        <v>550</v>
      </c>
      <c r="M153" s="259" t="s">
        <v>502</v>
      </c>
      <c r="N153" s="259" t="s">
        <v>670</v>
      </c>
      <c r="O153" s="377" t="s">
        <v>1066</v>
      </c>
      <c r="P153" s="378" t="s">
        <v>2021</v>
      </c>
      <c r="Q153" s="379" t="s">
        <v>1221</v>
      </c>
      <c r="R153" s="385">
        <v>0</v>
      </c>
      <c r="S153" s="385">
        <v>273852.92</v>
      </c>
      <c r="T153" s="385">
        <v>273852.92</v>
      </c>
      <c r="U153" s="385">
        <v>273852.92</v>
      </c>
      <c r="V153" s="385">
        <v>273852.92</v>
      </c>
      <c r="W153" s="385">
        <v>273852.92</v>
      </c>
      <c r="X153" s="390">
        <v>1</v>
      </c>
      <c r="Y153" s="390">
        <v>1</v>
      </c>
    </row>
    <row r="154" spans="1:25" customFormat="1" ht="18" x14ac:dyDescent="0.2">
      <c r="A154" s="259">
        <v>19</v>
      </c>
      <c r="B154" s="259" t="s">
        <v>173</v>
      </c>
      <c r="C154" s="259" t="s">
        <v>151</v>
      </c>
      <c r="D154" s="259" t="s">
        <v>215</v>
      </c>
      <c r="E154" s="260" t="s">
        <v>543</v>
      </c>
      <c r="F154" s="259" t="s">
        <v>1175</v>
      </c>
      <c r="G154" s="260" t="s">
        <v>1176</v>
      </c>
      <c r="H154" s="259" t="s">
        <v>1218</v>
      </c>
      <c r="I154" s="259" t="s">
        <v>1218</v>
      </c>
      <c r="J154" s="260" t="s">
        <v>247</v>
      </c>
      <c r="K154" s="259" t="s">
        <v>549</v>
      </c>
      <c r="L154" s="259" t="s">
        <v>550</v>
      </c>
      <c r="M154" s="259" t="s">
        <v>502</v>
      </c>
      <c r="N154" s="259" t="s">
        <v>670</v>
      </c>
      <c r="O154" s="377" t="s">
        <v>1066</v>
      </c>
      <c r="P154" s="378" t="s">
        <v>2021</v>
      </c>
      <c r="Q154" s="379" t="s">
        <v>1219</v>
      </c>
      <c r="R154" s="385">
        <v>0</v>
      </c>
      <c r="S154" s="385">
        <v>214168.12</v>
      </c>
      <c r="T154" s="385">
        <v>214168.12</v>
      </c>
      <c r="U154" s="385">
        <v>214168.12</v>
      </c>
      <c r="V154" s="385">
        <v>214168.12</v>
      </c>
      <c r="W154" s="385">
        <v>214168.12</v>
      </c>
      <c r="X154" s="390">
        <v>1</v>
      </c>
      <c r="Y154" s="390">
        <v>1</v>
      </c>
    </row>
    <row r="155" spans="1:25" customFormat="1" ht="18" x14ac:dyDescent="0.2">
      <c r="A155" s="259">
        <v>20</v>
      </c>
      <c r="B155" s="259" t="s">
        <v>173</v>
      </c>
      <c r="C155" s="259" t="s">
        <v>151</v>
      </c>
      <c r="D155" s="259" t="s">
        <v>216</v>
      </c>
      <c r="E155" s="260" t="s">
        <v>543</v>
      </c>
      <c r="F155" s="259" t="s">
        <v>1222</v>
      </c>
      <c r="G155" s="260" t="s">
        <v>1223</v>
      </c>
      <c r="H155" s="259" t="s">
        <v>1183</v>
      </c>
      <c r="I155" s="259" t="s">
        <v>1183</v>
      </c>
      <c r="J155" s="260" t="s">
        <v>247</v>
      </c>
      <c r="K155" s="259" t="s">
        <v>549</v>
      </c>
      <c r="L155" s="259" t="s">
        <v>550</v>
      </c>
      <c r="M155" s="259" t="s">
        <v>502</v>
      </c>
      <c r="N155" s="259" t="s">
        <v>670</v>
      </c>
      <c r="O155" s="377" t="s">
        <v>1066</v>
      </c>
      <c r="P155" s="378" t="s">
        <v>2021</v>
      </c>
      <c r="Q155" s="379" t="s">
        <v>1220</v>
      </c>
      <c r="R155" s="385">
        <v>0</v>
      </c>
      <c r="S155" s="385">
        <v>184325.72</v>
      </c>
      <c r="T155" s="385">
        <v>184325.72</v>
      </c>
      <c r="U155" s="385">
        <v>184325.72</v>
      </c>
      <c r="V155" s="385">
        <v>184325.72</v>
      </c>
      <c r="W155" s="385">
        <v>184325.72</v>
      </c>
      <c r="X155" s="390">
        <v>1</v>
      </c>
      <c r="Y155" s="390">
        <v>1</v>
      </c>
    </row>
    <row r="156" spans="1:25" customFormat="1" ht="18" x14ac:dyDescent="0.2">
      <c r="A156" s="259">
        <v>21</v>
      </c>
      <c r="B156" s="259" t="s">
        <v>173</v>
      </c>
      <c r="C156" s="259" t="s">
        <v>151</v>
      </c>
      <c r="D156" s="259" t="s">
        <v>223</v>
      </c>
      <c r="E156" s="260" t="s">
        <v>152</v>
      </c>
      <c r="F156" s="259" t="s">
        <v>1173</v>
      </c>
      <c r="G156" s="260" t="s">
        <v>1174</v>
      </c>
      <c r="H156" s="259" t="s">
        <v>1224</v>
      </c>
      <c r="I156" s="259" t="s">
        <v>1224</v>
      </c>
      <c r="J156" s="260" t="s">
        <v>206</v>
      </c>
      <c r="K156" s="259" t="s">
        <v>551</v>
      </c>
      <c r="L156" s="259" t="s">
        <v>552</v>
      </c>
      <c r="M156" s="259" t="s">
        <v>601</v>
      </c>
      <c r="N156" s="259" t="s">
        <v>613</v>
      </c>
      <c r="O156" s="377" t="s">
        <v>1066</v>
      </c>
      <c r="P156" s="378" t="s">
        <v>2021</v>
      </c>
      <c r="Q156" s="379" t="s">
        <v>1225</v>
      </c>
      <c r="R156" s="385">
        <v>0</v>
      </c>
      <c r="S156" s="385">
        <v>42982.73</v>
      </c>
      <c r="T156" s="385">
        <v>42982.73</v>
      </c>
      <c r="U156" s="385">
        <v>42982.73</v>
      </c>
      <c r="V156" s="385">
        <v>42982.73</v>
      </c>
      <c r="W156" s="385">
        <v>42982.73</v>
      </c>
      <c r="X156" s="390">
        <v>1</v>
      </c>
      <c r="Y156" s="390">
        <v>1</v>
      </c>
    </row>
    <row r="157" spans="1:25" customFormat="1" ht="18" x14ac:dyDescent="0.2">
      <c r="A157" s="259">
        <v>22</v>
      </c>
      <c r="B157" s="259" t="s">
        <v>173</v>
      </c>
      <c r="C157" s="259" t="s">
        <v>151</v>
      </c>
      <c r="D157" s="259" t="s">
        <v>224</v>
      </c>
      <c r="E157" s="260" t="s">
        <v>152</v>
      </c>
      <c r="F157" s="259" t="s">
        <v>1167</v>
      </c>
      <c r="G157" s="260" t="s">
        <v>1168</v>
      </c>
      <c r="H157" s="259" t="s">
        <v>1226</v>
      </c>
      <c r="I157" s="259" t="s">
        <v>1226</v>
      </c>
      <c r="J157" s="260" t="s">
        <v>206</v>
      </c>
      <c r="K157" s="259" t="s">
        <v>551</v>
      </c>
      <c r="L157" s="259" t="s">
        <v>552</v>
      </c>
      <c r="M157" s="259" t="s">
        <v>601</v>
      </c>
      <c r="N157" s="259" t="s">
        <v>613</v>
      </c>
      <c r="O157" s="377" t="s">
        <v>1066</v>
      </c>
      <c r="P157" s="378" t="s">
        <v>2021</v>
      </c>
      <c r="Q157" s="379" t="s">
        <v>1209</v>
      </c>
      <c r="R157" s="385">
        <v>0</v>
      </c>
      <c r="S157" s="385">
        <v>63535.98</v>
      </c>
      <c r="T157" s="385">
        <v>63535.98</v>
      </c>
      <c r="U157" s="385">
        <v>63535.98</v>
      </c>
      <c r="V157" s="385">
        <v>63535.98</v>
      </c>
      <c r="W157" s="385">
        <v>63535.98</v>
      </c>
      <c r="X157" s="390">
        <v>1</v>
      </c>
      <c r="Y157" s="390">
        <v>1</v>
      </c>
    </row>
    <row r="158" spans="1:25" customFormat="1" ht="18" x14ac:dyDescent="0.2">
      <c r="A158" s="259">
        <v>23</v>
      </c>
      <c r="B158" s="259" t="s">
        <v>173</v>
      </c>
      <c r="C158" s="259" t="s">
        <v>151</v>
      </c>
      <c r="D158" s="259" t="s">
        <v>225</v>
      </c>
      <c r="E158" s="260" t="s">
        <v>152</v>
      </c>
      <c r="F158" s="259" t="s">
        <v>1164</v>
      </c>
      <c r="G158" s="260" t="s">
        <v>1165</v>
      </c>
      <c r="H158" s="259" t="s">
        <v>1227</v>
      </c>
      <c r="I158" s="259" t="s">
        <v>1227</v>
      </c>
      <c r="J158" s="260" t="s">
        <v>206</v>
      </c>
      <c r="K158" s="259" t="s">
        <v>551</v>
      </c>
      <c r="L158" s="259" t="s">
        <v>552</v>
      </c>
      <c r="M158" s="259" t="s">
        <v>601</v>
      </c>
      <c r="N158" s="259" t="s">
        <v>613</v>
      </c>
      <c r="O158" s="377" t="s">
        <v>1066</v>
      </c>
      <c r="P158" s="378" t="s">
        <v>2021</v>
      </c>
      <c r="Q158" s="379" t="s">
        <v>1216</v>
      </c>
      <c r="R158" s="385">
        <v>0</v>
      </c>
      <c r="S158" s="385">
        <v>26256.99</v>
      </c>
      <c r="T158" s="385">
        <v>26256.99</v>
      </c>
      <c r="U158" s="385">
        <v>26256.99</v>
      </c>
      <c r="V158" s="385">
        <v>26256.99</v>
      </c>
      <c r="W158" s="385">
        <v>26256.99</v>
      </c>
      <c r="X158" s="390">
        <v>1</v>
      </c>
      <c r="Y158" s="390">
        <v>1</v>
      </c>
    </row>
    <row r="159" spans="1:25" customFormat="1" ht="18" x14ac:dyDescent="0.2">
      <c r="A159" s="259">
        <v>24</v>
      </c>
      <c r="B159" s="259" t="s">
        <v>173</v>
      </c>
      <c r="C159" s="259" t="s">
        <v>151</v>
      </c>
      <c r="D159" s="259" t="s">
        <v>226</v>
      </c>
      <c r="E159" s="260" t="s">
        <v>152</v>
      </c>
      <c r="F159" s="259" t="s">
        <v>1175</v>
      </c>
      <c r="G159" s="260" t="s">
        <v>1176</v>
      </c>
      <c r="H159" s="259" t="s">
        <v>1228</v>
      </c>
      <c r="I159" s="259" t="s">
        <v>1228</v>
      </c>
      <c r="J159" s="260" t="s">
        <v>206</v>
      </c>
      <c r="K159" s="259" t="s">
        <v>553</v>
      </c>
      <c r="L159" s="259" t="s">
        <v>554</v>
      </c>
      <c r="M159" s="259" t="s">
        <v>613</v>
      </c>
      <c r="N159" s="259" t="s">
        <v>793</v>
      </c>
      <c r="O159" s="377" t="s">
        <v>1066</v>
      </c>
      <c r="P159" s="378" t="s">
        <v>2021</v>
      </c>
      <c r="Q159" s="379" t="s">
        <v>1207</v>
      </c>
      <c r="R159" s="385">
        <v>0</v>
      </c>
      <c r="S159" s="385">
        <v>29569.4</v>
      </c>
      <c r="T159" s="385">
        <v>29569.4</v>
      </c>
      <c r="U159" s="385">
        <v>29569.4</v>
      </c>
      <c r="V159" s="385">
        <v>29569.4</v>
      </c>
      <c r="W159" s="385">
        <v>29569.4</v>
      </c>
      <c r="X159" s="390">
        <v>1</v>
      </c>
      <c r="Y159" s="390">
        <v>1</v>
      </c>
    </row>
    <row r="160" spans="1:25" customFormat="1" ht="18" x14ac:dyDescent="0.2">
      <c r="A160" s="259">
        <v>25</v>
      </c>
      <c r="B160" s="259" t="s">
        <v>173</v>
      </c>
      <c r="C160" s="259" t="s">
        <v>151</v>
      </c>
      <c r="D160" s="259" t="s">
        <v>227</v>
      </c>
      <c r="E160" s="260" t="s">
        <v>152</v>
      </c>
      <c r="F160" s="259" t="s">
        <v>1222</v>
      </c>
      <c r="G160" s="260" t="s">
        <v>1223</v>
      </c>
      <c r="H160" s="259" t="s">
        <v>1229</v>
      </c>
      <c r="I160" s="259" t="s">
        <v>1229</v>
      </c>
      <c r="J160" s="260" t="s">
        <v>206</v>
      </c>
      <c r="K160" s="259" t="s">
        <v>553</v>
      </c>
      <c r="L160" s="259" t="s">
        <v>554</v>
      </c>
      <c r="M160" s="259" t="s">
        <v>613</v>
      </c>
      <c r="N160" s="259" t="s">
        <v>788</v>
      </c>
      <c r="O160" s="377" t="s">
        <v>1066</v>
      </c>
      <c r="P160" s="378" t="s">
        <v>2021</v>
      </c>
      <c r="Q160" s="379" t="s">
        <v>1207</v>
      </c>
      <c r="R160" s="385">
        <v>0</v>
      </c>
      <c r="S160" s="385">
        <v>35266.31</v>
      </c>
      <c r="T160" s="385">
        <v>35266.31</v>
      </c>
      <c r="U160" s="385">
        <v>35266.31</v>
      </c>
      <c r="V160" s="385">
        <v>35266.31</v>
      </c>
      <c r="W160" s="385">
        <v>35266.31</v>
      </c>
      <c r="X160" s="390">
        <v>1</v>
      </c>
      <c r="Y160" s="390">
        <v>1</v>
      </c>
    </row>
    <row r="161" spans="1:25" customFormat="1" ht="18" x14ac:dyDescent="0.2">
      <c r="A161" s="259">
        <v>26</v>
      </c>
      <c r="B161" s="259" t="s">
        <v>173</v>
      </c>
      <c r="C161" s="259" t="s">
        <v>151</v>
      </c>
      <c r="D161" s="259" t="s">
        <v>228</v>
      </c>
      <c r="E161" s="260" t="s">
        <v>152</v>
      </c>
      <c r="F161" s="259" t="s">
        <v>1177</v>
      </c>
      <c r="G161" s="260" t="s">
        <v>1178</v>
      </c>
      <c r="H161" s="259" t="s">
        <v>1230</v>
      </c>
      <c r="I161" s="259" t="s">
        <v>1230</v>
      </c>
      <c r="J161" s="260" t="s">
        <v>206</v>
      </c>
      <c r="K161" s="259" t="s">
        <v>553</v>
      </c>
      <c r="L161" s="259" t="s">
        <v>554</v>
      </c>
      <c r="M161" s="259" t="s">
        <v>613</v>
      </c>
      <c r="N161" s="259" t="s">
        <v>788</v>
      </c>
      <c r="O161" s="377" t="s">
        <v>1066</v>
      </c>
      <c r="P161" s="378" t="s">
        <v>2021</v>
      </c>
      <c r="Q161" s="379" t="s">
        <v>1216</v>
      </c>
      <c r="R161" s="385">
        <v>0</v>
      </c>
      <c r="S161" s="385">
        <v>47393.59</v>
      </c>
      <c r="T161" s="385">
        <v>47393.59</v>
      </c>
      <c r="U161" s="385">
        <v>47393.59</v>
      </c>
      <c r="V161" s="385">
        <v>47393.59</v>
      </c>
      <c r="W161" s="385">
        <v>47393.59</v>
      </c>
      <c r="X161" s="390">
        <v>1</v>
      </c>
      <c r="Y161" s="390">
        <v>1</v>
      </c>
    </row>
    <row r="162" spans="1:25" customFormat="1" ht="18" x14ac:dyDescent="0.2">
      <c r="A162" s="259">
        <v>27</v>
      </c>
      <c r="B162" s="259" t="s">
        <v>173</v>
      </c>
      <c r="C162" s="259" t="s">
        <v>151</v>
      </c>
      <c r="D162" s="259" t="s">
        <v>454</v>
      </c>
      <c r="E162" s="260" t="s">
        <v>152</v>
      </c>
      <c r="F162" s="259" t="s">
        <v>1191</v>
      </c>
      <c r="G162" s="260" t="s">
        <v>1192</v>
      </c>
      <c r="H162" s="259" t="s">
        <v>1231</v>
      </c>
      <c r="I162" s="259" t="s">
        <v>1231</v>
      </c>
      <c r="J162" s="260" t="s">
        <v>206</v>
      </c>
      <c r="K162" s="259" t="s">
        <v>553</v>
      </c>
      <c r="L162" s="259" t="s">
        <v>555</v>
      </c>
      <c r="M162" s="259" t="s">
        <v>613</v>
      </c>
      <c r="N162" s="259" t="s">
        <v>486</v>
      </c>
      <c r="O162" s="377" t="s">
        <v>1066</v>
      </c>
      <c r="P162" s="378" t="s">
        <v>2021</v>
      </c>
      <c r="Q162" s="379" t="s">
        <v>1221</v>
      </c>
      <c r="R162" s="385">
        <v>0</v>
      </c>
      <c r="S162" s="385">
        <v>79852.37</v>
      </c>
      <c r="T162" s="385">
        <v>79852.37</v>
      </c>
      <c r="U162" s="385">
        <v>79852.37</v>
      </c>
      <c r="V162" s="385">
        <v>79852.37</v>
      </c>
      <c r="W162" s="385">
        <v>79852.37</v>
      </c>
      <c r="X162" s="390">
        <v>1</v>
      </c>
      <c r="Y162" s="390">
        <v>1</v>
      </c>
    </row>
    <row r="163" spans="1:25" customFormat="1" ht="18" x14ac:dyDescent="0.2">
      <c r="A163" s="259">
        <v>28</v>
      </c>
      <c r="B163" s="259" t="s">
        <v>173</v>
      </c>
      <c r="C163" s="259" t="s">
        <v>151</v>
      </c>
      <c r="D163" s="259" t="s">
        <v>455</v>
      </c>
      <c r="E163" s="260" t="s">
        <v>152</v>
      </c>
      <c r="F163" s="259" t="s">
        <v>1188</v>
      </c>
      <c r="G163" s="260" t="s">
        <v>1189</v>
      </c>
      <c r="H163" s="259" t="s">
        <v>1232</v>
      </c>
      <c r="I163" s="259" t="s">
        <v>1232</v>
      </c>
      <c r="J163" s="260" t="s">
        <v>206</v>
      </c>
      <c r="K163" s="259" t="s">
        <v>556</v>
      </c>
      <c r="L163" s="259" t="s">
        <v>557</v>
      </c>
      <c r="M163" s="259" t="s">
        <v>788</v>
      </c>
      <c r="N163" s="259" t="s">
        <v>542</v>
      </c>
      <c r="O163" s="377" t="s">
        <v>1066</v>
      </c>
      <c r="P163" s="378" t="s">
        <v>2021</v>
      </c>
      <c r="Q163" s="379" t="s">
        <v>1213</v>
      </c>
      <c r="R163" s="385">
        <v>0</v>
      </c>
      <c r="S163" s="385">
        <v>21126.36</v>
      </c>
      <c r="T163" s="385">
        <v>21126.36</v>
      </c>
      <c r="U163" s="385">
        <v>21126.36</v>
      </c>
      <c r="V163" s="385">
        <v>21126.36</v>
      </c>
      <c r="W163" s="385">
        <v>21126.36</v>
      </c>
      <c r="X163" s="390">
        <v>1</v>
      </c>
      <c r="Y163" s="390">
        <v>1</v>
      </c>
    </row>
    <row r="164" spans="1:25" customFormat="1" ht="18" x14ac:dyDescent="0.2">
      <c r="A164" s="259">
        <v>29</v>
      </c>
      <c r="B164" s="259" t="s">
        <v>173</v>
      </c>
      <c r="C164" s="259" t="s">
        <v>151</v>
      </c>
      <c r="D164" s="259" t="s">
        <v>456</v>
      </c>
      <c r="E164" s="260" t="s">
        <v>152</v>
      </c>
      <c r="F164" s="259" t="s">
        <v>1067</v>
      </c>
      <c r="G164" s="260" t="s">
        <v>1068</v>
      </c>
      <c r="H164" s="259" t="s">
        <v>1233</v>
      </c>
      <c r="I164" s="259" t="s">
        <v>1233</v>
      </c>
      <c r="J164" s="260" t="s">
        <v>206</v>
      </c>
      <c r="K164" s="259" t="s">
        <v>556</v>
      </c>
      <c r="L164" s="259" t="s">
        <v>557</v>
      </c>
      <c r="M164" s="259" t="s">
        <v>788</v>
      </c>
      <c r="N164" s="259" t="s">
        <v>542</v>
      </c>
      <c r="O164" s="377" t="s">
        <v>1066</v>
      </c>
      <c r="P164" s="378" t="s">
        <v>2021</v>
      </c>
      <c r="Q164" s="379" t="s">
        <v>1220</v>
      </c>
      <c r="R164" s="385">
        <v>0</v>
      </c>
      <c r="S164" s="385">
        <v>53477.98</v>
      </c>
      <c r="T164" s="385">
        <v>53477.98</v>
      </c>
      <c r="U164" s="385">
        <v>53477.98</v>
      </c>
      <c r="V164" s="385">
        <v>53477.98</v>
      </c>
      <c r="W164" s="385">
        <v>53477.98</v>
      </c>
      <c r="X164" s="390">
        <v>1</v>
      </c>
      <c r="Y164" s="390">
        <v>1</v>
      </c>
    </row>
    <row r="165" spans="1:25" customFormat="1" ht="18" x14ac:dyDescent="0.2">
      <c r="A165" s="259">
        <v>30</v>
      </c>
      <c r="B165" s="259" t="s">
        <v>173</v>
      </c>
      <c r="C165" s="259" t="s">
        <v>151</v>
      </c>
      <c r="D165" s="259" t="s">
        <v>229</v>
      </c>
      <c r="E165" s="260" t="s">
        <v>152</v>
      </c>
      <c r="F165" s="259" t="s">
        <v>1186</v>
      </c>
      <c r="G165" s="260" t="s">
        <v>1187</v>
      </c>
      <c r="H165" s="259" t="s">
        <v>1234</v>
      </c>
      <c r="I165" s="259" t="s">
        <v>1234</v>
      </c>
      <c r="J165" s="260" t="s">
        <v>206</v>
      </c>
      <c r="K165" s="259" t="s">
        <v>553</v>
      </c>
      <c r="L165" s="259" t="s">
        <v>555</v>
      </c>
      <c r="M165" s="259" t="s">
        <v>613</v>
      </c>
      <c r="N165" s="259" t="s">
        <v>486</v>
      </c>
      <c r="O165" s="377" t="s">
        <v>1066</v>
      </c>
      <c r="P165" s="378" t="s">
        <v>2021</v>
      </c>
      <c r="Q165" s="379" t="s">
        <v>1219</v>
      </c>
      <c r="R165" s="385">
        <v>0</v>
      </c>
      <c r="S165" s="385">
        <v>74094.05</v>
      </c>
      <c r="T165" s="385">
        <v>74094.05</v>
      </c>
      <c r="U165" s="385">
        <v>74094.05</v>
      </c>
      <c r="V165" s="385">
        <v>74094.05</v>
      </c>
      <c r="W165" s="385">
        <v>74094.05</v>
      </c>
      <c r="X165" s="390">
        <v>1</v>
      </c>
      <c r="Y165" s="390">
        <v>1</v>
      </c>
    </row>
    <row r="166" spans="1:25" customFormat="1" ht="18" x14ac:dyDescent="0.2">
      <c r="A166" s="259">
        <v>31</v>
      </c>
      <c r="B166" s="259" t="s">
        <v>173</v>
      </c>
      <c r="C166" s="259" t="s">
        <v>151</v>
      </c>
      <c r="D166" s="259" t="s">
        <v>794</v>
      </c>
      <c r="E166" s="260" t="s">
        <v>795</v>
      </c>
      <c r="F166" s="259" t="s">
        <v>1202</v>
      </c>
      <c r="G166" s="260" t="s">
        <v>1203</v>
      </c>
      <c r="H166" s="259" t="s">
        <v>1113</v>
      </c>
      <c r="I166" s="259" t="s">
        <v>1113</v>
      </c>
      <c r="J166" s="260" t="s">
        <v>247</v>
      </c>
      <c r="K166" s="259" t="s">
        <v>796</v>
      </c>
      <c r="L166" s="259" t="s">
        <v>506</v>
      </c>
      <c r="M166" s="259" t="s">
        <v>1694</v>
      </c>
      <c r="N166" s="259" t="s">
        <v>1695</v>
      </c>
      <c r="O166" s="377" t="s">
        <v>1066</v>
      </c>
      <c r="P166" s="378" t="s">
        <v>2021</v>
      </c>
      <c r="Q166" s="379" t="s">
        <v>1235</v>
      </c>
      <c r="R166" s="385">
        <v>0</v>
      </c>
      <c r="S166" s="385">
        <v>456895.58</v>
      </c>
      <c r="T166" s="385">
        <v>456895.58</v>
      </c>
      <c r="U166" s="385">
        <v>456895.58</v>
      </c>
      <c r="V166" s="385">
        <v>456895.58</v>
      </c>
      <c r="W166" s="385">
        <v>317070.34000000003</v>
      </c>
      <c r="X166" s="390">
        <v>1</v>
      </c>
      <c r="Y166" s="390">
        <v>1</v>
      </c>
    </row>
    <row r="167" spans="1:25" customFormat="1" ht="18" x14ac:dyDescent="0.2">
      <c r="A167" s="259">
        <v>32</v>
      </c>
      <c r="B167" s="259" t="s">
        <v>173</v>
      </c>
      <c r="C167" s="259" t="s">
        <v>151</v>
      </c>
      <c r="D167" s="259" t="s">
        <v>797</v>
      </c>
      <c r="E167" s="260" t="s">
        <v>795</v>
      </c>
      <c r="F167" s="259" t="s">
        <v>1236</v>
      </c>
      <c r="G167" s="260" t="s">
        <v>1237</v>
      </c>
      <c r="H167" s="259" t="s">
        <v>1217</v>
      </c>
      <c r="I167" s="259" t="s">
        <v>1217</v>
      </c>
      <c r="J167" s="260" t="s">
        <v>247</v>
      </c>
      <c r="K167" s="259" t="s">
        <v>796</v>
      </c>
      <c r="L167" s="259" t="s">
        <v>506</v>
      </c>
      <c r="M167" s="259" t="s">
        <v>1694</v>
      </c>
      <c r="N167" s="259" t="s">
        <v>1696</v>
      </c>
      <c r="O167" s="377" t="s">
        <v>1066</v>
      </c>
      <c r="P167" s="378" t="s">
        <v>2021</v>
      </c>
      <c r="Q167" s="379" t="s">
        <v>1207</v>
      </c>
      <c r="R167" s="385">
        <v>0</v>
      </c>
      <c r="S167" s="385">
        <v>97566.720000000001</v>
      </c>
      <c r="T167" s="385">
        <v>97566.720000000001</v>
      </c>
      <c r="U167" s="385">
        <v>97566.720000000001</v>
      </c>
      <c r="V167" s="385">
        <v>97566.720000000001</v>
      </c>
      <c r="W167" s="385">
        <v>67598.28</v>
      </c>
      <c r="X167" s="390">
        <v>1</v>
      </c>
      <c r="Y167" s="390">
        <v>1</v>
      </c>
    </row>
    <row r="168" spans="1:25" customFormat="1" ht="18" x14ac:dyDescent="0.2">
      <c r="A168" s="259">
        <v>33</v>
      </c>
      <c r="B168" s="259" t="s">
        <v>173</v>
      </c>
      <c r="C168" s="259" t="s">
        <v>151</v>
      </c>
      <c r="D168" s="259" t="s">
        <v>798</v>
      </c>
      <c r="E168" s="260" t="s">
        <v>795</v>
      </c>
      <c r="F168" s="259" t="s">
        <v>1125</v>
      </c>
      <c r="G168" s="260" t="s">
        <v>1126</v>
      </c>
      <c r="H168" s="259" t="s">
        <v>1217</v>
      </c>
      <c r="I168" s="259" t="s">
        <v>1217</v>
      </c>
      <c r="J168" s="260" t="s">
        <v>247</v>
      </c>
      <c r="K168" s="259" t="s">
        <v>796</v>
      </c>
      <c r="L168" s="259" t="s">
        <v>506</v>
      </c>
      <c r="M168" s="259" t="s">
        <v>1694</v>
      </c>
      <c r="N168" s="259" t="s">
        <v>178</v>
      </c>
      <c r="O168" s="377" t="s">
        <v>1066</v>
      </c>
      <c r="P168" s="378" t="s">
        <v>2021</v>
      </c>
      <c r="Q168" s="379" t="s">
        <v>1207</v>
      </c>
      <c r="R168" s="385">
        <v>0</v>
      </c>
      <c r="S168" s="385">
        <v>101929.9</v>
      </c>
      <c r="T168" s="385">
        <v>99473.21</v>
      </c>
      <c r="U168" s="385">
        <v>67598.28</v>
      </c>
      <c r="V168" s="385">
        <v>67598.28</v>
      </c>
      <c r="W168" s="385">
        <v>67598.28</v>
      </c>
      <c r="X168" s="390">
        <v>0.66318401175709973</v>
      </c>
      <c r="Y168" s="390">
        <v>1</v>
      </c>
    </row>
    <row r="169" spans="1:25" customFormat="1" ht="18" x14ac:dyDescent="0.2">
      <c r="A169" s="259">
        <v>34</v>
      </c>
      <c r="B169" s="259" t="s">
        <v>173</v>
      </c>
      <c r="C169" s="259" t="s">
        <v>151</v>
      </c>
      <c r="D169" s="259" t="s">
        <v>799</v>
      </c>
      <c r="E169" s="260" t="s">
        <v>795</v>
      </c>
      <c r="F169" s="259" t="s">
        <v>1127</v>
      </c>
      <c r="G169" s="260" t="s">
        <v>1128</v>
      </c>
      <c r="H169" s="259" t="s">
        <v>1215</v>
      </c>
      <c r="I169" s="259" t="s">
        <v>1215</v>
      </c>
      <c r="J169" s="260" t="s">
        <v>247</v>
      </c>
      <c r="K169" s="259" t="s">
        <v>796</v>
      </c>
      <c r="L169" s="259" t="s">
        <v>506</v>
      </c>
      <c r="M169" s="259" t="s">
        <v>1694</v>
      </c>
      <c r="N169" s="259" t="s">
        <v>1695</v>
      </c>
      <c r="O169" s="377" t="s">
        <v>1066</v>
      </c>
      <c r="P169" s="378" t="s">
        <v>2021</v>
      </c>
      <c r="Q169" s="379" t="s">
        <v>1209</v>
      </c>
      <c r="R169" s="385">
        <v>0</v>
      </c>
      <c r="S169" s="385">
        <v>138327.67999999999</v>
      </c>
      <c r="T169" s="385">
        <v>138327.67999999999</v>
      </c>
      <c r="U169" s="385">
        <v>138327.67999999999</v>
      </c>
      <c r="V169" s="385">
        <v>138327.67999999999</v>
      </c>
      <c r="W169" s="385">
        <v>88387.6</v>
      </c>
      <c r="X169" s="390">
        <v>1</v>
      </c>
      <c r="Y169" s="390">
        <v>1</v>
      </c>
    </row>
    <row r="170" spans="1:25" customFormat="1" ht="18" x14ac:dyDescent="0.2">
      <c r="A170" s="259">
        <v>35</v>
      </c>
      <c r="B170" s="259" t="s">
        <v>173</v>
      </c>
      <c r="C170" s="259" t="s">
        <v>151</v>
      </c>
      <c r="D170" s="259" t="s">
        <v>800</v>
      </c>
      <c r="E170" s="260" t="s">
        <v>795</v>
      </c>
      <c r="F170" s="259" t="s">
        <v>1238</v>
      </c>
      <c r="G170" s="260" t="s">
        <v>1239</v>
      </c>
      <c r="H170" s="259" t="s">
        <v>1240</v>
      </c>
      <c r="I170" s="259" t="s">
        <v>1240</v>
      </c>
      <c r="J170" s="260" t="s">
        <v>247</v>
      </c>
      <c r="K170" s="259" t="s">
        <v>796</v>
      </c>
      <c r="L170" s="259" t="s">
        <v>506</v>
      </c>
      <c r="M170" s="259" t="s">
        <v>1694</v>
      </c>
      <c r="N170" s="259" t="s">
        <v>178</v>
      </c>
      <c r="O170" s="377" t="s">
        <v>1066</v>
      </c>
      <c r="P170" s="378" t="s">
        <v>2021</v>
      </c>
      <c r="Q170" s="379" t="s">
        <v>1213</v>
      </c>
      <c r="R170" s="385">
        <v>0</v>
      </c>
      <c r="S170" s="385">
        <v>58770.879999999997</v>
      </c>
      <c r="T170" s="385">
        <v>57731.67</v>
      </c>
      <c r="U170" s="385">
        <v>46808.92</v>
      </c>
      <c r="V170" s="385">
        <v>46808.92</v>
      </c>
      <c r="W170" s="385">
        <v>46808.92</v>
      </c>
      <c r="X170" s="390">
        <v>0.7964645075928759</v>
      </c>
      <c r="Y170" s="390">
        <v>1</v>
      </c>
    </row>
    <row r="171" spans="1:25" customFormat="1" ht="18" x14ac:dyDescent="0.2">
      <c r="A171" s="259">
        <v>36</v>
      </c>
      <c r="B171" s="259" t="s">
        <v>173</v>
      </c>
      <c r="C171" s="259" t="s">
        <v>151</v>
      </c>
      <c r="D171" s="259" t="s">
        <v>801</v>
      </c>
      <c r="E171" s="260" t="s">
        <v>795</v>
      </c>
      <c r="F171" s="259" t="s">
        <v>1129</v>
      </c>
      <c r="G171" s="260" t="s">
        <v>1130</v>
      </c>
      <c r="H171" s="259" t="s">
        <v>1063</v>
      </c>
      <c r="I171" s="259" t="s">
        <v>1063</v>
      </c>
      <c r="J171" s="260" t="s">
        <v>247</v>
      </c>
      <c r="K171" s="259" t="s">
        <v>796</v>
      </c>
      <c r="L171" s="259" t="s">
        <v>506</v>
      </c>
      <c r="M171" s="259" t="s">
        <v>1694</v>
      </c>
      <c r="N171" s="259" t="s">
        <v>1695</v>
      </c>
      <c r="O171" s="377" t="s">
        <v>1066</v>
      </c>
      <c r="P171" s="378" t="s">
        <v>2021</v>
      </c>
      <c r="Q171" s="379" t="s">
        <v>1209</v>
      </c>
      <c r="R171" s="385">
        <v>0</v>
      </c>
      <c r="S171" s="385">
        <v>159119.07</v>
      </c>
      <c r="T171" s="385">
        <v>159119.07</v>
      </c>
      <c r="U171" s="385">
        <v>159119.07</v>
      </c>
      <c r="V171" s="385">
        <v>159119.07</v>
      </c>
      <c r="W171" s="385">
        <v>109176.95</v>
      </c>
      <c r="X171" s="390">
        <v>1</v>
      </c>
      <c r="Y171" s="390">
        <v>1</v>
      </c>
    </row>
    <row r="172" spans="1:25" customFormat="1" ht="18" x14ac:dyDescent="0.2">
      <c r="A172" s="259">
        <v>37</v>
      </c>
      <c r="B172" s="259" t="s">
        <v>173</v>
      </c>
      <c r="C172" s="259" t="s">
        <v>151</v>
      </c>
      <c r="D172" s="259" t="s">
        <v>802</v>
      </c>
      <c r="E172" s="260" t="s">
        <v>795</v>
      </c>
      <c r="F172" s="259" t="s">
        <v>1133</v>
      </c>
      <c r="G172" s="260" t="s">
        <v>1134</v>
      </c>
      <c r="H172" s="259" t="s">
        <v>1240</v>
      </c>
      <c r="I172" s="259" t="s">
        <v>1240</v>
      </c>
      <c r="J172" s="260" t="s">
        <v>247</v>
      </c>
      <c r="K172" s="259" t="s">
        <v>796</v>
      </c>
      <c r="L172" s="259" t="s">
        <v>506</v>
      </c>
      <c r="M172" s="259" t="s">
        <v>1694</v>
      </c>
      <c r="N172" s="259" t="s">
        <v>178</v>
      </c>
      <c r="O172" s="377" t="s">
        <v>1066</v>
      </c>
      <c r="P172" s="378" t="s">
        <v>2021</v>
      </c>
      <c r="Q172" s="379" t="s">
        <v>1213</v>
      </c>
      <c r="R172" s="385">
        <v>0</v>
      </c>
      <c r="S172" s="385">
        <v>69170.03</v>
      </c>
      <c r="T172" s="385">
        <v>68058.89</v>
      </c>
      <c r="U172" s="385">
        <v>66786.69</v>
      </c>
      <c r="V172" s="385">
        <v>66786.69</v>
      </c>
      <c r="W172" s="385">
        <v>46808.93</v>
      </c>
      <c r="X172" s="390">
        <v>0.96554374777631302</v>
      </c>
      <c r="Y172" s="390">
        <v>1</v>
      </c>
    </row>
    <row r="173" spans="1:25" customFormat="1" ht="18" x14ac:dyDescent="0.2">
      <c r="A173" s="259">
        <v>38</v>
      </c>
      <c r="B173" s="259" t="s">
        <v>173</v>
      </c>
      <c r="C173" s="259" t="s">
        <v>151</v>
      </c>
      <c r="D173" s="259" t="s">
        <v>803</v>
      </c>
      <c r="E173" s="260" t="s">
        <v>795</v>
      </c>
      <c r="F173" s="259" t="s">
        <v>1148</v>
      </c>
      <c r="G173" s="260" t="s">
        <v>1149</v>
      </c>
      <c r="H173" s="259" t="s">
        <v>1215</v>
      </c>
      <c r="I173" s="259" t="s">
        <v>1215</v>
      </c>
      <c r="J173" s="260" t="s">
        <v>247</v>
      </c>
      <c r="K173" s="259" t="s">
        <v>796</v>
      </c>
      <c r="L173" s="259" t="s">
        <v>506</v>
      </c>
      <c r="M173" s="259" t="s">
        <v>1694</v>
      </c>
      <c r="N173" s="259" t="s">
        <v>178</v>
      </c>
      <c r="O173" s="377" t="s">
        <v>1066</v>
      </c>
      <c r="P173" s="378" t="s">
        <v>2021</v>
      </c>
      <c r="Q173" s="379" t="s">
        <v>1216</v>
      </c>
      <c r="R173" s="385">
        <v>0</v>
      </c>
      <c r="S173" s="385">
        <v>132703.71</v>
      </c>
      <c r="T173" s="385">
        <v>130887.53</v>
      </c>
      <c r="U173" s="385">
        <v>88387.62</v>
      </c>
      <c r="V173" s="385">
        <v>88387.62</v>
      </c>
      <c r="W173" s="385">
        <v>88387.62</v>
      </c>
      <c r="X173" s="390">
        <v>0.66605236583061622</v>
      </c>
      <c r="Y173" s="390">
        <v>1</v>
      </c>
    </row>
    <row r="174" spans="1:25" customFormat="1" ht="18" x14ac:dyDescent="0.2">
      <c r="A174" s="259">
        <v>39</v>
      </c>
      <c r="B174" s="259" t="s">
        <v>173</v>
      </c>
      <c r="C174" s="259" t="s">
        <v>151</v>
      </c>
      <c r="D174" s="259" t="s">
        <v>804</v>
      </c>
      <c r="E174" s="260" t="s">
        <v>795</v>
      </c>
      <c r="F174" s="259" t="s">
        <v>1120</v>
      </c>
      <c r="G174" s="260" t="s">
        <v>1121</v>
      </c>
      <c r="H174" s="259" t="s">
        <v>1215</v>
      </c>
      <c r="I174" s="259" t="s">
        <v>1215</v>
      </c>
      <c r="J174" s="260" t="s">
        <v>247</v>
      </c>
      <c r="K174" s="259" t="s">
        <v>796</v>
      </c>
      <c r="L174" s="259" t="s">
        <v>506</v>
      </c>
      <c r="M174" s="259" t="s">
        <v>1694</v>
      </c>
      <c r="N174" s="259" t="s">
        <v>1695</v>
      </c>
      <c r="O174" s="377" t="s">
        <v>1066</v>
      </c>
      <c r="P174" s="378" t="s">
        <v>2021</v>
      </c>
      <c r="Q174" s="379" t="s">
        <v>1216</v>
      </c>
      <c r="R174" s="385">
        <v>0</v>
      </c>
      <c r="S174" s="385">
        <v>127810.58</v>
      </c>
      <c r="T174" s="385">
        <v>127810.58</v>
      </c>
      <c r="U174" s="385">
        <v>127810.58</v>
      </c>
      <c r="V174" s="385">
        <v>127810.58</v>
      </c>
      <c r="W174" s="385">
        <v>88387.62</v>
      </c>
      <c r="X174" s="390">
        <v>1</v>
      </c>
      <c r="Y174" s="390">
        <v>1</v>
      </c>
    </row>
    <row r="175" spans="1:25" customFormat="1" ht="18" x14ac:dyDescent="0.2">
      <c r="A175" s="259">
        <v>40</v>
      </c>
      <c r="B175" s="259" t="s">
        <v>173</v>
      </c>
      <c r="C175" s="259" t="s">
        <v>151</v>
      </c>
      <c r="D175" s="259" t="s">
        <v>805</v>
      </c>
      <c r="E175" s="260" t="s">
        <v>795</v>
      </c>
      <c r="F175" s="259" t="s">
        <v>1122</v>
      </c>
      <c r="G175" s="260" t="s">
        <v>1123</v>
      </c>
      <c r="H175" s="259" t="s">
        <v>1183</v>
      </c>
      <c r="I175" s="259" t="s">
        <v>1183</v>
      </c>
      <c r="J175" s="260" t="s">
        <v>247</v>
      </c>
      <c r="K175" s="259" t="s">
        <v>796</v>
      </c>
      <c r="L175" s="259" t="s">
        <v>506</v>
      </c>
      <c r="M175" s="259" t="s">
        <v>1694</v>
      </c>
      <c r="N175" s="259" t="s">
        <v>1695</v>
      </c>
      <c r="O175" s="377" t="s">
        <v>1066</v>
      </c>
      <c r="P175" s="378" t="s">
        <v>2021</v>
      </c>
      <c r="Q175" s="379" t="s">
        <v>1220</v>
      </c>
      <c r="R175" s="385">
        <v>0</v>
      </c>
      <c r="S175" s="385">
        <v>189893.2</v>
      </c>
      <c r="T175" s="385">
        <v>189893.2</v>
      </c>
      <c r="U175" s="385">
        <v>189893.2</v>
      </c>
      <c r="V175" s="385">
        <v>189893.2</v>
      </c>
      <c r="W175" s="385">
        <v>129966.28</v>
      </c>
      <c r="X175" s="390">
        <v>1</v>
      </c>
      <c r="Y175" s="390">
        <v>1</v>
      </c>
    </row>
    <row r="176" spans="1:25" customFormat="1" ht="12.75" x14ac:dyDescent="0.2">
      <c r="A176" s="259">
        <v>41</v>
      </c>
      <c r="B176" s="259" t="s">
        <v>173</v>
      </c>
      <c r="C176" s="259" t="s">
        <v>151</v>
      </c>
      <c r="D176" s="259" t="s">
        <v>806</v>
      </c>
      <c r="E176" s="260" t="s">
        <v>807</v>
      </c>
      <c r="F176" s="259" t="s">
        <v>1202</v>
      </c>
      <c r="G176" s="260" t="s">
        <v>1203</v>
      </c>
      <c r="H176" s="259" t="s">
        <v>1217</v>
      </c>
      <c r="I176" s="259" t="s">
        <v>1217</v>
      </c>
      <c r="J176" s="260" t="s">
        <v>939</v>
      </c>
      <c r="K176" s="259" t="s">
        <v>796</v>
      </c>
      <c r="L176" s="259" t="s">
        <v>506</v>
      </c>
      <c r="M176" s="259" t="s">
        <v>1694</v>
      </c>
      <c r="N176" s="259" t="s">
        <v>1695</v>
      </c>
      <c r="O176" s="377" t="s">
        <v>1066</v>
      </c>
      <c r="P176" s="378" t="s">
        <v>2021</v>
      </c>
      <c r="Q176" s="379" t="s">
        <v>1207</v>
      </c>
      <c r="R176" s="385">
        <v>0</v>
      </c>
      <c r="S176" s="385">
        <v>36229.5</v>
      </c>
      <c r="T176" s="385">
        <v>36229.5</v>
      </c>
      <c r="U176" s="385">
        <v>36229.5</v>
      </c>
      <c r="V176" s="385">
        <v>36229.5</v>
      </c>
      <c r="W176" s="385">
        <v>35219.26</v>
      </c>
      <c r="X176" s="390">
        <v>1</v>
      </c>
      <c r="Y176" s="390">
        <v>1</v>
      </c>
    </row>
    <row r="177" spans="1:25" customFormat="1" ht="12.75" x14ac:dyDescent="0.2">
      <c r="A177" s="259">
        <v>42</v>
      </c>
      <c r="B177" s="259" t="s">
        <v>173</v>
      </c>
      <c r="C177" s="259" t="s">
        <v>151</v>
      </c>
      <c r="D177" s="259" t="s">
        <v>808</v>
      </c>
      <c r="E177" s="260" t="s">
        <v>807</v>
      </c>
      <c r="F177" s="259" t="s">
        <v>1125</v>
      </c>
      <c r="G177" s="260" t="s">
        <v>1126</v>
      </c>
      <c r="H177" s="259" t="s">
        <v>1118</v>
      </c>
      <c r="I177" s="259" t="s">
        <v>1118</v>
      </c>
      <c r="J177" s="260" t="s">
        <v>939</v>
      </c>
      <c r="K177" s="259" t="s">
        <v>796</v>
      </c>
      <c r="L177" s="259" t="s">
        <v>506</v>
      </c>
      <c r="M177" s="259" t="s">
        <v>1694</v>
      </c>
      <c r="N177" s="259" t="s">
        <v>1695</v>
      </c>
      <c r="O177" s="377" t="s">
        <v>1066</v>
      </c>
      <c r="P177" s="378" t="s">
        <v>2021</v>
      </c>
      <c r="Q177" s="379" t="s">
        <v>1205</v>
      </c>
      <c r="R177" s="385">
        <v>0</v>
      </c>
      <c r="S177" s="385">
        <v>108465.01</v>
      </c>
      <c r="T177" s="385">
        <v>108465.01</v>
      </c>
      <c r="U177" s="385">
        <v>108465.01</v>
      </c>
      <c r="V177" s="385">
        <v>108465.01</v>
      </c>
      <c r="W177" s="385">
        <v>105097.53</v>
      </c>
      <c r="X177" s="390">
        <v>1</v>
      </c>
      <c r="Y177" s="390">
        <v>1</v>
      </c>
    </row>
    <row r="178" spans="1:25" customFormat="1" ht="12.75" x14ac:dyDescent="0.2">
      <c r="A178" s="259">
        <v>43</v>
      </c>
      <c r="B178" s="259" t="s">
        <v>173</v>
      </c>
      <c r="C178" s="259" t="s">
        <v>151</v>
      </c>
      <c r="D178" s="259" t="s">
        <v>809</v>
      </c>
      <c r="E178" s="260" t="s">
        <v>807</v>
      </c>
      <c r="F178" s="259" t="s">
        <v>1238</v>
      </c>
      <c r="G178" s="260" t="s">
        <v>1239</v>
      </c>
      <c r="H178" s="259" t="s">
        <v>1215</v>
      </c>
      <c r="I178" s="259" t="s">
        <v>1215</v>
      </c>
      <c r="J178" s="260" t="s">
        <v>939</v>
      </c>
      <c r="K178" s="259" t="s">
        <v>796</v>
      </c>
      <c r="L178" s="259" t="s">
        <v>506</v>
      </c>
      <c r="M178" s="259" t="s">
        <v>1694</v>
      </c>
      <c r="N178" s="259" t="s">
        <v>1695</v>
      </c>
      <c r="O178" s="377" t="s">
        <v>1066</v>
      </c>
      <c r="P178" s="378" t="s">
        <v>2021</v>
      </c>
      <c r="Q178" s="379" t="s">
        <v>1216</v>
      </c>
      <c r="R178" s="385">
        <v>0</v>
      </c>
      <c r="S178" s="385">
        <v>46550.6</v>
      </c>
      <c r="T178" s="385">
        <v>46550.6</v>
      </c>
      <c r="U178" s="385">
        <v>46550.6</v>
      </c>
      <c r="V178" s="385">
        <v>46550.6</v>
      </c>
      <c r="W178" s="385">
        <v>45203.61</v>
      </c>
      <c r="X178" s="390">
        <v>1</v>
      </c>
      <c r="Y178" s="390">
        <v>1</v>
      </c>
    </row>
    <row r="179" spans="1:25" customFormat="1" ht="12.75" x14ac:dyDescent="0.2">
      <c r="A179" s="259">
        <v>44</v>
      </c>
      <c r="B179" s="259" t="s">
        <v>173</v>
      </c>
      <c r="C179" s="259" t="s">
        <v>151</v>
      </c>
      <c r="D179" s="259" t="s">
        <v>810</v>
      </c>
      <c r="E179" s="260" t="s">
        <v>807</v>
      </c>
      <c r="F179" s="259" t="s">
        <v>1129</v>
      </c>
      <c r="G179" s="260" t="s">
        <v>1130</v>
      </c>
      <c r="H179" s="259" t="s">
        <v>1218</v>
      </c>
      <c r="I179" s="259" t="s">
        <v>1218</v>
      </c>
      <c r="J179" s="260" t="s">
        <v>939</v>
      </c>
      <c r="K179" s="259" t="s">
        <v>796</v>
      </c>
      <c r="L179" s="259" t="s">
        <v>506</v>
      </c>
      <c r="M179" s="259" t="s">
        <v>1694</v>
      </c>
      <c r="N179" s="259" t="s">
        <v>1695</v>
      </c>
      <c r="O179" s="377" t="s">
        <v>1066</v>
      </c>
      <c r="P179" s="378" t="s">
        <v>2021</v>
      </c>
      <c r="Q179" s="379" t="s">
        <v>1219</v>
      </c>
      <c r="R179" s="385">
        <v>0</v>
      </c>
      <c r="S179" s="385">
        <v>77507.83</v>
      </c>
      <c r="T179" s="385">
        <v>77507.83</v>
      </c>
      <c r="U179" s="385">
        <v>77507.83</v>
      </c>
      <c r="V179" s="385">
        <v>77507.83</v>
      </c>
      <c r="W179" s="385">
        <v>75150.59</v>
      </c>
      <c r="X179" s="390">
        <v>1</v>
      </c>
      <c r="Y179" s="390">
        <v>1</v>
      </c>
    </row>
    <row r="180" spans="1:25" customFormat="1" ht="12.75" x14ac:dyDescent="0.2">
      <c r="A180" s="259">
        <v>45</v>
      </c>
      <c r="B180" s="259" t="s">
        <v>173</v>
      </c>
      <c r="C180" s="259" t="s">
        <v>151</v>
      </c>
      <c r="D180" s="259" t="s">
        <v>811</v>
      </c>
      <c r="E180" s="260" t="s">
        <v>807</v>
      </c>
      <c r="F180" s="259" t="s">
        <v>1148</v>
      </c>
      <c r="G180" s="260" t="s">
        <v>1149</v>
      </c>
      <c r="H180" s="259" t="s">
        <v>1215</v>
      </c>
      <c r="I180" s="259" t="s">
        <v>1215</v>
      </c>
      <c r="J180" s="260" t="s">
        <v>939</v>
      </c>
      <c r="K180" s="259" t="s">
        <v>796</v>
      </c>
      <c r="L180" s="259" t="s">
        <v>506</v>
      </c>
      <c r="M180" s="259" t="s">
        <v>1694</v>
      </c>
      <c r="N180" s="259" t="s">
        <v>1695</v>
      </c>
      <c r="O180" s="377" t="s">
        <v>1066</v>
      </c>
      <c r="P180" s="378" t="s">
        <v>2021</v>
      </c>
      <c r="Q180" s="379" t="s">
        <v>1216</v>
      </c>
      <c r="R180" s="385">
        <v>0</v>
      </c>
      <c r="S180" s="385">
        <v>46713.97</v>
      </c>
      <c r="T180" s="385">
        <v>46713.97</v>
      </c>
      <c r="U180" s="385">
        <v>46713.97</v>
      </c>
      <c r="V180" s="385">
        <v>46713.97</v>
      </c>
      <c r="W180" s="385">
        <v>46550.6</v>
      </c>
      <c r="X180" s="390">
        <v>1</v>
      </c>
      <c r="Y180" s="390">
        <v>1</v>
      </c>
    </row>
    <row r="181" spans="1:25" customFormat="1" ht="18" x14ac:dyDescent="0.2">
      <c r="A181" s="259">
        <v>46</v>
      </c>
      <c r="B181" s="259" t="s">
        <v>173</v>
      </c>
      <c r="C181" s="259" t="s">
        <v>151</v>
      </c>
      <c r="D181" s="259" t="s">
        <v>812</v>
      </c>
      <c r="E181" s="260" t="s">
        <v>807</v>
      </c>
      <c r="F181" s="259" t="s">
        <v>1120</v>
      </c>
      <c r="G181" s="260" t="s">
        <v>1121</v>
      </c>
      <c r="H181" s="259" t="s">
        <v>1141</v>
      </c>
      <c r="I181" s="259" t="s">
        <v>1141</v>
      </c>
      <c r="J181" s="260" t="s">
        <v>939</v>
      </c>
      <c r="K181" s="259" t="s">
        <v>796</v>
      </c>
      <c r="L181" s="259" t="s">
        <v>506</v>
      </c>
      <c r="M181" s="259" t="s">
        <v>1694</v>
      </c>
      <c r="N181" s="259" t="s">
        <v>1695</v>
      </c>
      <c r="O181" s="377" t="s">
        <v>1066</v>
      </c>
      <c r="P181" s="378" t="s">
        <v>2021</v>
      </c>
      <c r="Q181" s="379" t="s">
        <v>1241</v>
      </c>
      <c r="R181" s="385">
        <v>0</v>
      </c>
      <c r="S181" s="385">
        <v>201299.67</v>
      </c>
      <c r="T181" s="385">
        <v>201299.67</v>
      </c>
      <c r="U181" s="385">
        <v>201299.67</v>
      </c>
      <c r="V181" s="385">
        <v>201299.67</v>
      </c>
      <c r="W181" s="385">
        <v>41812.28</v>
      </c>
      <c r="X181" s="390">
        <v>1</v>
      </c>
      <c r="Y181" s="390">
        <v>1</v>
      </c>
    </row>
    <row r="182" spans="1:25" customFormat="1" ht="12.75" x14ac:dyDescent="0.2">
      <c r="A182" s="259">
        <v>47</v>
      </c>
      <c r="B182" s="259" t="s">
        <v>173</v>
      </c>
      <c r="C182" s="259" t="s">
        <v>151</v>
      </c>
      <c r="D182" s="259" t="s">
        <v>813</v>
      </c>
      <c r="E182" s="260" t="s">
        <v>807</v>
      </c>
      <c r="F182" s="259" t="s">
        <v>1122</v>
      </c>
      <c r="G182" s="260" t="s">
        <v>1123</v>
      </c>
      <c r="H182" s="259" t="s">
        <v>1242</v>
      </c>
      <c r="I182" s="259" t="s">
        <v>1242</v>
      </c>
      <c r="J182" s="260" t="s">
        <v>939</v>
      </c>
      <c r="K182" s="259" t="s">
        <v>796</v>
      </c>
      <c r="L182" s="259" t="s">
        <v>506</v>
      </c>
      <c r="M182" s="259" t="s">
        <v>1694</v>
      </c>
      <c r="N182" s="259" t="s">
        <v>1695</v>
      </c>
      <c r="O182" s="377" t="s">
        <v>1066</v>
      </c>
      <c r="P182" s="378" t="s">
        <v>2021</v>
      </c>
      <c r="Q182" s="379" t="s">
        <v>1243</v>
      </c>
      <c r="R182" s="385">
        <v>0</v>
      </c>
      <c r="S182" s="385">
        <v>180669.74</v>
      </c>
      <c r="T182" s="385">
        <v>180669.74</v>
      </c>
      <c r="U182" s="385">
        <v>180669.74</v>
      </c>
      <c r="V182" s="385">
        <v>180669.74</v>
      </c>
      <c r="W182" s="385">
        <v>37966.17</v>
      </c>
      <c r="X182" s="390">
        <v>1</v>
      </c>
      <c r="Y182" s="390">
        <v>1</v>
      </c>
    </row>
    <row r="183" spans="1:25" customFormat="1" ht="12.75" x14ac:dyDescent="0.2">
      <c r="A183" s="255">
        <v>47</v>
      </c>
      <c r="B183" s="256" t="s">
        <v>1029</v>
      </c>
      <c r="C183" s="256"/>
      <c r="D183" s="256"/>
      <c r="E183" s="256"/>
      <c r="F183" s="256"/>
      <c r="G183" s="256"/>
      <c r="H183" s="256"/>
      <c r="I183" s="256"/>
      <c r="J183" s="256"/>
      <c r="K183" s="256"/>
      <c r="L183" s="256"/>
      <c r="M183" s="256"/>
      <c r="N183" s="256"/>
      <c r="O183" s="381"/>
      <c r="P183" s="382"/>
      <c r="Q183" s="382"/>
      <c r="R183" s="386">
        <f>SUM(R136:R182)</f>
        <v>0</v>
      </c>
      <c r="S183" s="386">
        <f t="shared" ref="S183:W183" si="17">SUM(S136:S182)</f>
        <v>5924041.0800000001</v>
      </c>
      <c r="T183" s="386">
        <f t="shared" si="17"/>
        <v>5798111.4699999997</v>
      </c>
      <c r="U183" s="386">
        <f t="shared" si="17"/>
        <v>5711541.6799999997</v>
      </c>
      <c r="V183" s="386">
        <f t="shared" si="17"/>
        <v>5711541.6799999997</v>
      </c>
      <c r="W183" s="386">
        <f t="shared" si="17"/>
        <v>5012101.879999999</v>
      </c>
      <c r="X183" s="391"/>
      <c r="Y183" s="391"/>
    </row>
    <row r="184" spans="1:25" customFormat="1" ht="12.75" x14ac:dyDescent="0.2">
      <c r="A184" s="255"/>
      <c r="B184" s="256" t="s">
        <v>1244</v>
      </c>
      <c r="C184" s="256"/>
      <c r="D184" s="256"/>
      <c r="E184" s="256"/>
      <c r="F184" s="256"/>
      <c r="G184" s="256"/>
      <c r="H184" s="256"/>
      <c r="I184" s="256"/>
      <c r="J184" s="256"/>
      <c r="K184" s="256"/>
      <c r="L184" s="256"/>
      <c r="M184" s="256"/>
      <c r="N184" s="256"/>
      <c r="O184" s="381"/>
      <c r="P184" s="382"/>
      <c r="Q184" s="382"/>
      <c r="R184" s="386"/>
      <c r="S184" s="386"/>
      <c r="T184" s="386"/>
      <c r="U184" s="386"/>
      <c r="V184" s="386"/>
      <c r="W184" s="386"/>
      <c r="X184" s="391"/>
      <c r="Y184" s="391"/>
    </row>
    <row r="185" spans="1:25" customFormat="1" ht="27" x14ac:dyDescent="0.2">
      <c r="A185" s="259">
        <v>1</v>
      </c>
      <c r="B185" s="259" t="s">
        <v>508</v>
      </c>
      <c r="C185" s="259" t="s">
        <v>248</v>
      </c>
      <c r="D185" s="259" t="s">
        <v>249</v>
      </c>
      <c r="E185" s="260" t="s">
        <v>250</v>
      </c>
      <c r="F185" s="259" t="s">
        <v>1025</v>
      </c>
      <c r="G185" s="260" t="s">
        <v>681</v>
      </c>
      <c r="H185" s="259" t="s">
        <v>1026</v>
      </c>
      <c r="I185" s="259" t="s">
        <v>1037</v>
      </c>
      <c r="J185" s="260" t="s">
        <v>186</v>
      </c>
      <c r="K185" s="259" t="s">
        <v>492</v>
      </c>
      <c r="L185" s="259" t="s">
        <v>493</v>
      </c>
      <c r="M185" s="259" t="s">
        <v>492</v>
      </c>
      <c r="N185" s="259" t="s">
        <v>178</v>
      </c>
      <c r="O185" s="377" t="s">
        <v>1033</v>
      </c>
      <c r="P185" s="378" t="s">
        <v>2021</v>
      </c>
      <c r="Q185" s="379" t="s">
        <v>1041</v>
      </c>
      <c r="R185" s="385">
        <v>4007247</v>
      </c>
      <c r="S185" s="385">
        <v>3357648.71</v>
      </c>
      <c r="T185" s="385">
        <v>3308631.34</v>
      </c>
      <c r="U185" s="385">
        <v>2003877.06</v>
      </c>
      <c r="V185" s="385">
        <v>2003877.06</v>
      </c>
      <c r="W185" s="385">
        <v>1998992.05</v>
      </c>
      <c r="X185" s="390">
        <v>0.59680962276723704</v>
      </c>
      <c r="Y185" s="390">
        <v>0.6</v>
      </c>
    </row>
    <row r="186" spans="1:25" customFormat="1" ht="27" x14ac:dyDescent="0.2">
      <c r="A186" s="259">
        <v>2</v>
      </c>
      <c r="B186" s="259" t="s">
        <v>508</v>
      </c>
      <c r="C186" s="259" t="s">
        <v>248</v>
      </c>
      <c r="D186" s="259" t="s">
        <v>1697</v>
      </c>
      <c r="E186" s="260" t="s">
        <v>250</v>
      </c>
      <c r="F186" s="259" t="s">
        <v>1025</v>
      </c>
      <c r="G186" s="260" t="s">
        <v>681</v>
      </c>
      <c r="H186" s="259" t="s">
        <v>1026</v>
      </c>
      <c r="I186" s="259" t="s">
        <v>1037</v>
      </c>
      <c r="J186" s="260" t="s">
        <v>186</v>
      </c>
      <c r="K186" s="259" t="s">
        <v>587</v>
      </c>
      <c r="L186" s="259" t="s">
        <v>506</v>
      </c>
      <c r="M186" s="259" t="s">
        <v>1460</v>
      </c>
      <c r="N186" s="259" t="s">
        <v>178</v>
      </c>
      <c r="O186" s="377" t="s">
        <v>1042</v>
      </c>
      <c r="P186" s="378" t="s">
        <v>2021</v>
      </c>
      <c r="Q186" s="379" t="s">
        <v>1698</v>
      </c>
      <c r="R186" s="385">
        <v>0</v>
      </c>
      <c r="S186" s="385">
        <v>122400</v>
      </c>
      <c r="T186" s="385">
        <v>122400</v>
      </c>
      <c r="U186" s="385">
        <v>97684.35</v>
      </c>
      <c r="V186" s="385">
        <v>97684.35</v>
      </c>
      <c r="W186" s="385">
        <v>97684.35</v>
      </c>
      <c r="X186" s="390">
        <v>0.79807475490196078</v>
      </c>
      <c r="Y186" s="390">
        <v>0.8</v>
      </c>
    </row>
    <row r="187" spans="1:25" customFormat="1" ht="27" x14ac:dyDescent="0.2">
      <c r="A187" s="259">
        <v>3</v>
      </c>
      <c r="B187" s="259" t="s">
        <v>508</v>
      </c>
      <c r="C187" s="259" t="s">
        <v>248</v>
      </c>
      <c r="D187" s="259" t="s">
        <v>1699</v>
      </c>
      <c r="E187" s="260" t="s">
        <v>250</v>
      </c>
      <c r="F187" s="259" t="s">
        <v>1025</v>
      </c>
      <c r="G187" s="260" t="s">
        <v>681</v>
      </c>
      <c r="H187" s="259" t="s">
        <v>1026</v>
      </c>
      <c r="I187" s="259" t="s">
        <v>1037</v>
      </c>
      <c r="J187" s="260" t="s">
        <v>186</v>
      </c>
      <c r="K187" s="259" t="s">
        <v>587</v>
      </c>
      <c r="L187" s="259" t="s">
        <v>506</v>
      </c>
      <c r="M187" s="259" t="s">
        <v>1460</v>
      </c>
      <c r="N187" s="259" t="s">
        <v>178</v>
      </c>
      <c r="O187" s="377" t="s">
        <v>1027</v>
      </c>
      <c r="P187" s="378" t="s">
        <v>2021</v>
      </c>
      <c r="Q187" s="379" t="s">
        <v>1431</v>
      </c>
      <c r="R187" s="385">
        <v>0</v>
      </c>
      <c r="S187" s="385">
        <v>120636.79</v>
      </c>
      <c r="T187" s="385">
        <v>120636.79</v>
      </c>
      <c r="U187" s="385">
        <v>65903.67</v>
      </c>
      <c r="V187" s="385">
        <v>65903.67</v>
      </c>
      <c r="W187" s="385">
        <v>65903.67</v>
      </c>
      <c r="X187" s="390">
        <v>0.54629827269110864</v>
      </c>
      <c r="Y187" s="390">
        <v>0.55000000000000004</v>
      </c>
    </row>
    <row r="188" spans="1:25" customFormat="1" ht="12.75" x14ac:dyDescent="0.2">
      <c r="A188" s="255">
        <v>3</v>
      </c>
      <c r="B188" s="256" t="s">
        <v>1029</v>
      </c>
      <c r="C188" s="256"/>
      <c r="D188" s="256"/>
      <c r="E188" s="256"/>
      <c r="F188" s="256"/>
      <c r="G188" s="256"/>
      <c r="H188" s="256"/>
      <c r="I188" s="256"/>
      <c r="J188" s="256"/>
      <c r="K188" s="256"/>
      <c r="L188" s="256"/>
      <c r="M188" s="256"/>
      <c r="N188" s="256"/>
      <c r="O188" s="381"/>
      <c r="P188" s="382"/>
      <c r="Q188" s="382"/>
      <c r="R188" s="386">
        <f>SUM(R185:R187)</f>
        <v>4007247</v>
      </c>
      <c r="S188" s="386">
        <f t="shared" ref="S188:W188" si="18">SUM(S185:S187)</f>
        <v>3600685.5</v>
      </c>
      <c r="T188" s="386">
        <f t="shared" si="18"/>
        <v>3551668.13</v>
      </c>
      <c r="U188" s="386">
        <f t="shared" si="18"/>
        <v>2167465.08</v>
      </c>
      <c r="V188" s="386">
        <f t="shared" si="18"/>
        <v>2167465.08</v>
      </c>
      <c r="W188" s="386">
        <f t="shared" si="18"/>
        <v>2162580.0700000003</v>
      </c>
      <c r="X188" s="391"/>
      <c r="Y188" s="391"/>
    </row>
    <row r="189" spans="1:25" customFormat="1" ht="12.75" x14ac:dyDescent="0.2">
      <c r="A189" s="255"/>
      <c r="B189" s="256" t="s">
        <v>1246</v>
      </c>
      <c r="C189" s="256"/>
      <c r="D189" s="256"/>
      <c r="E189" s="256"/>
      <c r="F189" s="256"/>
      <c r="G189" s="256"/>
      <c r="H189" s="256"/>
      <c r="I189" s="256"/>
      <c r="J189" s="256"/>
      <c r="K189" s="256"/>
      <c r="L189" s="256"/>
      <c r="M189" s="256"/>
      <c r="N189" s="256"/>
      <c r="O189" s="381"/>
      <c r="P189" s="382"/>
      <c r="Q189" s="382"/>
      <c r="R189" s="386"/>
      <c r="S189" s="386"/>
      <c r="T189" s="386"/>
      <c r="U189" s="386"/>
      <c r="V189" s="386"/>
      <c r="W189" s="386"/>
      <c r="X189" s="391"/>
      <c r="Y189" s="391"/>
    </row>
    <row r="190" spans="1:25" customFormat="1" ht="18" x14ac:dyDescent="0.2">
      <c r="A190" s="259">
        <v>1</v>
      </c>
      <c r="B190" s="259" t="s">
        <v>292</v>
      </c>
      <c r="C190" s="259" t="s">
        <v>275</v>
      </c>
      <c r="D190" s="259" t="s">
        <v>295</v>
      </c>
      <c r="E190" s="260" t="s">
        <v>558</v>
      </c>
      <c r="F190" s="259" t="s">
        <v>1025</v>
      </c>
      <c r="G190" s="260" t="s">
        <v>681</v>
      </c>
      <c r="H190" s="259" t="s">
        <v>1026</v>
      </c>
      <c r="I190" s="259" t="s">
        <v>1026</v>
      </c>
      <c r="J190" s="260" t="s">
        <v>254</v>
      </c>
      <c r="K190" s="259" t="s">
        <v>481</v>
      </c>
      <c r="L190" s="259" t="s">
        <v>525</v>
      </c>
      <c r="M190" s="259" t="s">
        <v>787</v>
      </c>
      <c r="N190" s="259" t="s">
        <v>525</v>
      </c>
      <c r="O190" s="377" t="s">
        <v>1033</v>
      </c>
      <c r="P190" s="378" t="s">
        <v>2021</v>
      </c>
      <c r="Q190" s="379" t="s">
        <v>1039</v>
      </c>
      <c r="R190" s="385">
        <v>1000000</v>
      </c>
      <c r="S190" s="385">
        <v>1008999.97</v>
      </c>
      <c r="T190" s="385">
        <v>1008999.97</v>
      </c>
      <c r="U190" s="385">
        <v>1008999.97</v>
      </c>
      <c r="V190" s="385">
        <v>1008999.97</v>
      </c>
      <c r="W190" s="385">
        <v>803649.93</v>
      </c>
      <c r="X190" s="390">
        <v>1</v>
      </c>
      <c r="Y190" s="390">
        <v>1</v>
      </c>
    </row>
    <row r="191" spans="1:25" customFormat="1" ht="18" x14ac:dyDescent="0.2">
      <c r="A191" s="259">
        <v>2</v>
      </c>
      <c r="B191" s="259" t="s">
        <v>292</v>
      </c>
      <c r="C191" s="259" t="s">
        <v>275</v>
      </c>
      <c r="D191" s="259" t="s">
        <v>302</v>
      </c>
      <c r="E191" s="260" t="s">
        <v>559</v>
      </c>
      <c r="F191" s="259" t="s">
        <v>1025</v>
      </c>
      <c r="G191" s="260" t="s">
        <v>681</v>
      </c>
      <c r="H191" s="259" t="s">
        <v>1026</v>
      </c>
      <c r="I191" s="259" t="s">
        <v>1037</v>
      </c>
      <c r="J191" s="260" t="s">
        <v>254</v>
      </c>
      <c r="K191" s="259" t="s">
        <v>560</v>
      </c>
      <c r="L191" s="259" t="s">
        <v>493</v>
      </c>
      <c r="M191" s="259" t="s">
        <v>178</v>
      </c>
      <c r="N191" s="259" t="s">
        <v>178</v>
      </c>
      <c r="O191" s="377" t="s">
        <v>1033</v>
      </c>
      <c r="P191" s="378" t="s">
        <v>2021</v>
      </c>
      <c r="Q191" s="379" t="s">
        <v>1028</v>
      </c>
      <c r="R191" s="385">
        <v>600000</v>
      </c>
      <c r="S191" s="385">
        <v>100000</v>
      </c>
      <c r="T191" s="385">
        <v>0</v>
      </c>
      <c r="U191" s="385">
        <v>0</v>
      </c>
      <c r="V191" s="385">
        <v>0</v>
      </c>
      <c r="W191" s="385">
        <v>0</v>
      </c>
      <c r="X191" s="390">
        <v>0</v>
      </c>
      <c r="Y191" s="390">
        <v>0</v>
      </c>
    </row>
    <row r="192" spans="1:25" customFormat="1" ht="12.75" x14ac:dyDescent="0.2">
      <c r="A192" s="255">
        <v>2</v>
      </c>
      <c r="B192" s="256" t="s">
        <v>1029</v>
      </c>
      <c r="C192" s="256"/>
      <c r="D192" s="256"/>
      <c r="E192" s="256"/>
      <c r="F192" s="256"/>
      <c r="G192" s="256"/>
      <c r="H192" s="256"/>
      <c r="I192" s="256"/>
      <c r="J192" s="256"/>
      <c r="K192" s="256"/>
      <c r="L192" s="256"/>
      <c r="M192" s="256"/>
      <c r="N192" s="256"/>
      <c r="O192" s="381"/>
      <c r="P192" s="382"/>
      <c r="Q192" s="382"/>
      <c r="R192" s="386">
        <f>SUM(R190:R191)</f>
        <v>1600000</v>
      </c>
      <c r="S192" s="386">
        <f t="shared" ref="S192:W192" si="19">SUM(S190:S191)</f>
        <v>1108999.97</v>
      </c>
      <c r="T192" s="386">
        <f t="shared" si="19"/>
        <v>1008999.97</v>
      </c>
      <c r="U192" s="386">
        <f t="shared" si="19"/>
        <v>1008999.97</v>
      </c>
      <c r="V192" s="386">
        <f t="shared" si="19"/>
        <v>1008999.97</v>
      </c>
      <c r="W192" s="386">
        <f t="shared" si="19"/>
        <v>803649.93</v>
      </c>
      <c r="X192" s="391"/>
      <c r="Y192" s="391"/>
    </row>
    <row r="193" spans="1:25" customFormat="1" ht="12.75" x14ac:dyDescent="0.2">
      <c r="A193" s="255"/>
      <c r="B193" s="256" t="s">
        <v>1247</v>
      </c>
      <c r="C193" s="256"/>
      <c r="D193" s="256"/>
      <c r="E193" s="256"/>
      <c r="F193" s="256"/>
      <c r="G193" s="256"/>
      <c r="H193" s="256"/>
      <c r="I193" s="256"/>
      <c r="J193" s="256"/>
      <c r="K193" s="256"/>
      <c r="L193" s="256"/>
      <c r="M193" s="256"/>
      <c r="N193" s="256"/>
      <c r="O193" s="381"/>
      <c r="P193" s="382"/>
      <c r="Q193" s="382"/>
      <c r="R193" s="386"/>
      <c r="S193" s="386"/>
      <c r="T193" s="386"/>
      <c r="U193" s="386"/>
      <c r="V193" s="386"/>
      <c r="W193" s="386"/>
      <c r="X193" s="391"/>
      <c r="Y193" s="391"/>
    </row>
    <row r="194" spans="1:25" customFormat="1" ht="18" x14ac:dyDescent="0.2">
      <c r="A194" s="259">
        <v>1</v>
      </c>
      <c r="B194" s="259" t="s">
        <v>310</v>
      </c>
      <c r="C194" s="259" t="s">
        <v>561</v>
      </c>
      <c r="D194" s="259" t="s">
        <v>309</v>
      </c>
      <c r="E194" s="260" t="s">
        <v>562</v>
      </c>
      <c r="F194" s="259" t="s">
        <v>1025</v>
      </c>
      <c r="G194" s="260" t="s">
        <v>681</v>
      </c>
      <c r="H194" s="259" t="s">
        <v>1026</v>
      </c>
      <c r="I194" s="259" t="s">
        <v>1026</v>
      </c>
      <c r="J194" s="260" t="s">
        <v>266</v>
      </c>
      <c r="K194" s="259" t="s">
        <v>492</v>
      </c>
      <c r="L194" s="259" t="s">
        <v>493</v>
      </c>
      <c r="M194" s="259" t="s">
        <v>512</v>
      </c>
      <c r="N194" s="259" t="s">
        <v>533</v>
      </c>
      <c r="O194" s="377" t="s">
        <v>1027</v>
      </c>
      <c r="P194" s="378" t="s">
        <v>2021</v>
      </c>
      <c r="Q194" s="379" t="s">
        <v>1249</v>
      </c>
      <c r="R194" s="385">
        <v>1000000</v>
      </c>
      <c r="S194" s="385">
        <v>800000</v>
      </c>
      <c r="T194" s="385">
        <v>800000</v>
      </c>
      <c r="U194" s="385">
        <v>800000</v>
      </c>
      <c r="V194" s="385">
        <v>800000</v>
      </c>
      <c r="W194" s="385">
        <v>800000</v>
      </c>
      <c r="X194" s="390">
        <v>1</v>
      </c>
      <c r="Y194" s="390">
        <v>1</v>
      </c>
    </row>
    <row r="195" spans="1:25" customFormat="1" ht="12.75" x14ac:dyDescent="0.2">
      <c r="A195" s="255">
        <v>1</v>
      </c>
      <c r="B195" s="256" t="s">
        <v>1029</v>
      </c>
      <c r="C195" s="256"/>
      <c r="D195" s="256"/>
      <c r="E195" s="256"/>
      <c r="F195" s="256"/>
      <c r="G195" s="256"/>
      <c r="H195" s="256"/>
      <c r="I195" s="256"/>
      <c r="J195" s="256"/>
      <c r="K195" s="256"/>
      <c r="L195" s="256"/>
      <c r="M195" s="256"/>
      <c r="N195" s="256"/>
      <c r="O195" s="381"/>
      <c r="P195" s="382"/>
      <c r="Q195" s="382"/>
      <c r="R195" s="386">
        <f>SUM(R194)</f>
        <v>1000000</v>
      </c>
      <c r="S195" s="386">
        <f t="shared" ref="S195:W195" si="20">SUM(S194)</f>
        <v>800000</v>
      </c>
      <c r="T195" s="386">
        <f t="shared" si="20"/>
        <v>800000</v>
      </c>
      <c r="U195" s="386">
        <f t="shared" si="20"/>
        <v>800000</v>
      </c>
      <c r="V195" s="386">
        <f t="shared" si="20"/>
        <v>800000</v>
      </c>
      <c r="W195" s="386">
        <f t="shared" si="20"/>
        <v>800000</v>
      </c>
      <c r="X195" s="391"/>
      <c r="Y195" s="391"/>
    </row>
    <row r="196" spans="1:25" customFormat="1" ht="12.75" x14ac:dyDescent="0.2">
      <c r="A196" s="255"/>
      <c r="B196" s="256" t="s">
        <v>1250</v>
      </c>
      <c r="C196" s="256"/>
      <c r="D196" s="256"/>
      <c r="E196" s="256"/>
      <c r="F196" s="256"/>
      <c r="G196" s="256"/>
      <c r="H196" s="256"/>
      <c r="I196" s="256"/>
      <c r="J196" s="256"/>
      <c r="K196" s="256"/>
      <c r="L196" s="256"/>
      <c r="M196" s="256"/>
      <c r="N196" s="256"/>
      <c r="O196" s="381"/>
      <c r="P196" s="382"/>
      <c r="Q196" s="382"/>
      <c r="R196" s="386"/>
      <c r="S196" s="386"/>
      <c r="T196" s="386"/>
      <c r="U196" s="386"/>
      <c r="V196" s="386"/>
      <c r="W196" s="386"/>
      <c r="X196" s="391"/>
      <c r="Y196" s="391"/>
    </row>
    <row r="197" spans="1:25" customFormat="1" ht="18" x14ac:dyDescent="0.2">
      <c r="A197" s="259">
        <v>1</v>
      </c>
      <c r="B197" s="259" t="s">
        <v>563</v>
      </c>
      <c r="C197" s="259" t="s">
        <v>564</v>
      </c>
      <c r="D197" s="259" t="s">
        <v>255</v>
      </c>
      <c r="E197" s="260" t="s">
        <v>565</v>
      </c>
      <c r="F197" s="259" t="s">
        <v>1025</v>
      </c>
      <c r="G197" s="260" t="s">
        <v>681</v>
      </c>
      <c r="H197" s="259" t="s">
        <v>1026</v>
      </c>
      <c r="I197" s="259" t="s">
        <v>1037</v>
      </c>
      <c r="J197" s="260" t="s">
        <v>186</v>
      </c>
      <c r="K197" s="259" t="s">
        <v>492</v>
      </c>
      <c r="L197" s="259" t="s">
        <v>493</v>
      </c>
      <c r="M197" s="259" t="s">
        <v>492</v>
      </c>
      <c r="N197" s="259" t="s">
        <v>178</v>
      </c>
      <c r="O197" s="377" t="s">
        <v>1033</v>
      </c>
      <c r="P197" s="378" t="s">
        <v>2021</v>
      </c>
      <c r="Q197" s="379" t="s">
        <v>1028</v>
      </c>
      <c r="R197" s="385">
        <v>751555</v>
      </c>
      <c r="S197" s="385">
        <v>963262.55</v>
      </c>
      <c r="T197" s="385">
        <v>948862.55</v>
      </c>
      <c r="U197" s="385">
        <v>512153.47</v>
      </c>
      <c r="V197" s="385">
        <v>512153.47</v>
      </c>
      <c r="W197" s="385">
        <v>511033.87</v>
      </c>
      <c r="X197" s="390">
        <v>0.53168626767437388</v>
      </c>
      <c r="Y197" s="390">
        <v>0.53</v>
      </c>
    </row>
    <row r="198" spans="1:25" customFormat="1" ht="18" x14ac:dyDescent="0.2">
      <c r="A198" s="259">
        <v>2</v>
      </c>
      <c r="B198" s="259" t="s">
        <v>566</v>
      </c>
      <c r="C198" s="259" t="s">
        <v>564</v>
      </c>
      <c r="D198" s="259" t="s">
        <v>256</v>
      </c>
      <c r="E198" s="260" t="s">
        <v>257</v>
      </c>
      <c r="F198" s="259" t="s">
        <v>1025</v>
      </c>
      <c r="G198" s="260" t="s">
        <v>681</v>
      </c>
      <c r="H198" s="259" t="s">
        <v>1026</v>
      </c>
      <c r="I198" s="259" t="s">
        <v>1037</v>
      </c>
      <c r="J198" s="260" t="s">
        <v>186</v>
      </c>
      <c r="K198" s="259" t="s">
        <v>492</v>
      </c>
      <c r="L198" s="259" t="s">
        <v>493</v>
      </c>
      <c r="M198" s="259" t="s">
        <v>492</v>
      </c>
      <c r="N198" s="259" t="s">
        <v>178</v>
      </c>
      <c r="O198" s="377" t="s">
        <v>1033</v>
      </c>
      <c r="P198" s="378" t="s">
        <v>2021</v>
      </c>
      <c r="Q198" s="379" t="s">
        <v>1028</v>
      </c>
      <c r="R198" s="385">
        <v>1444663</v>
      </c>
      <c r="S198" s="385">
        <v>1908404.48</v>
      </c>
      <c r="T198" s="385">
        <v>1870846.81</v>
      </c>
      <c r="U198" s="385">
        <v>1064221.53</v>
      </c>
      <c r="V198" s="385">
        <v>1064221.53</v>
      </c>
      <c r="W198" s="385">
        <v>1062048.03</v>
      </c>
      <c r="X198" s="390">
        <v>0.55764988038594421</v>
      </c>
      <c r="Y198" s="390">
        <v>0.56000000000000005</v>
      </c>
    </row>
    <row r="199" spans="1:25" customFormat="1" ht="18" x14ac:dyDescent="0.2">
      <c r="A199" s="259">
        <v>3</v>
      </c>
      <c r="B199" s="259" t="s">
        <v>567</v>
      </c>
      <c r="C199" s="259" t="s">
        <v>564</v>
      </c>
      <c r="D199" s="259" t="s">
        <v>258</v>
      </c>
      <c r="E199" s="260" t="s">
        <v>259</v>
      </c>
      <c r="F199" s="259" t="s">
        <v>1025</v>
      </c>
      <c r="G199" s="260" t="s">
        <v>681</v>
      </c>
      <c r="H199" s="259" t="s">
        <v>1026</v>
      </c>
      <c r="I199" s="259" t="s">
        <v>1037</v>
      </c>
      <c r="J199" s="260" t="s">
        <v>186</v>
      </c>
      <c r="K199" s="259" t="s">
        <v>492</v>
      </c>
      <c r="L199" s="259" t="s">
        <v>493</v>
      </c>
      <c r="M199" s="259" t="s">
        <v>492</v>
      </c>
      <c r="N199" s="259" t="s">
        <v>178</v>
      </c>
      <c r="O199" s="377" t="s">
        <v>1033</v>
      </c>
      <c r="P199" s="378" t="s">
        <v>2021</v>
      </c>
      <c r="Q199" s="379" t="s">
        <v>1028</v>
      </c>
      <c r="R199" s="385">
        <v>8120764</v>
      </c>
      <c r="S199" s="385">
        <v>11220674.699999999</v>
      </c>
      <c r="T199" s="385">
        <v>11147824.99</v>
      </c>
      <c r="U199" s="385">
        <v>7299910.3099999996</v>
      </c>
      <c r="V199" s="385">
        <v>7299126.3099999996</v>
      </c>
      <c r="W199" s="385">
        <v>7261514.6399999997</v>
      </c>
      <c r="X199" s="390">
        <v>0.6505767705751242</v>
      </c>
      <c r="Y199" s="390">
        <v>0.65</v>
      </c>
    </row>
    <row r="200" spans="1:25" customFormat="1" ht="18" x14ac:dyDescent="0.2">
      <c r="A200" s="259">
        <v>4</v>
      </c>
      <c r="B200" s="259" t="s">
        <v>567</v>
      </c>
      <c r="C200" s="259" t="s">
        <v>564</v>
      </c>
      <c r="D200" s="259" t="s">
        <v>260</v>
      </c>
      <c r="E200" s="260" t="s">
        <v>261</v>
      </c>
      <c r="F200" s="259" t="s">
        <v>1025</v>
      </c>
      <c r="G200" s="260" t="s">
        <v>681</v>
      </c>
      <c r="H200" s="259" t="s">
        <v>1026</v>
      </c>
      <c r="I200" s="259" t="s">
        <v>1037</v>
      </c>
      <c r="J200" s="260" t="s">
        <v>186</v>
      </c>
      <c r="K200" s="259" t="s">
        <v>492</v>
      </c>
      <c r="L200" s="259" t="s">
        <v>493</v>
      </c>
      <c r="M200" s="259" t="s">
        <v>492</v>
      </c>
      <c r="N200" s="259" t="s">
        <v>178</v>
      </c>
      <c r="O200" s="377" t="s">
        <v>1033</v>
      </c>
      <c r="P200" s="378" t="s">
        <v>2021</v>
      </c>
      <c r="Q200" s="379" t="s">
        <v>1028</v>
      </c>
      <c r="R200" s="385">
        <v>1730999</v>
      </c>
      <c r="S200" s="385">
        <v>693257.25</v>
      </c>
      <c r="T200" s="385">
        <v>693257.25</v>
      </c>
      <c r="U200" s="385">
        <v>383257.25</v>
      </c>
      <c r="V200" s="385">
        <v>383257.25</v>
      </c>
      <c r="W200" s="385">
        <v>383257.25</v>
      </c>
      <c r="X200" s="390">
        <v>0.55283554553522518</v>
      </c>
      <c r="Y200" s="390">
        <v>0.55000000000000004</v>
      </c>
    </row>
    <row r="201" spans="1:25" customFormat="1" ht="18" x14ac:dyDescent="0.2">
      <c r="A201" s="259">
        <v>5</v>
      </c>
      <c r="B201" s="259" t="s">
        <v>567</v>
      </c>
      <c r="C201" s="259" t="s">
        <v>564</v>
      </c>
      <c r="D201" s="259" t="s">
        <v>276</v>
      </c>
      <c r="E201" s="260" t="s">
        <v>277</v>
      </c>
      <c r="F201" s="259" t="s">
        <v>1025</v>
      </c>
      <c r="G201" s="260" t="s">
        <v>681</v>
      </c>
      <c r="H201" s="259" t="s">
        <v>1026</v>
      </c>
      <c r="I201" s="259" t="s">
        <v>1037</v>
      </c>
      <c r="J201" s="260" t="s">
        <v>186</v>
      </c>
      <c r="K201" s="259" t="s">
        <v>492</v>
      </c>
      <c r="L201" s="259" t="s">
        <v>493</v>
      </c>
      <c r="M201" s="259" t="s">
        <v>492</v>
      </c>
      <c r="N201" s="259" t="s">
        <v>178</v>
      </c>
      <c r="O201" s="377" t="s">
        <v>1033</v>
      </c>
      <c r="P201" s="378" t="s">
        <v>2021</v>
      </c>
      <c r="Q201" s="379" t="s">
        <v>1028</v>
      </c>
      <c r="R201" s="385">
        <v>2217352</v>
      </c>
      <c r="S201" s="385">
        <v>2387641.66</v>
      </c>
      <c r="T201" s="385">
        <v>2387641.66</v>
      </c>
      <c r="U201" s="385">
        <v>1609789.42</v>
      </c>
      <c r="V201" s="385">
        <v>1609789.42</v>
      </c>
      <c r="W201" s="385">
        <v>1602942.39</v>
      </c>
      <c r="X201" s="390">
        <v>0.67421734465799188</v>
      </c>
      <c r="Y201" s="390">
        <v>0.67</v>
      </c>
    </row>
    <row r="202" spans="1:25" customFormat="1" ht="27" x14ac:dyDescent="0.2">
      <c r="A202" s="259">
        <v>6</v>
      </c>
      <c r="B202" s="259" t="s">
        <v>566</v>
      </c>
      <c r="C202" s="259" t="s">
        <v>564</v>
      </c>
      <c r="D202" s="259" t="s">
        <v>345</v>
      </c>
      <c r="E202" s="260" t="s">
        <v>568</v>
      </c>
      <c r="F202" s="259" t="s">
        <v>1025</v>
      </c>
      <c r="G202" s="260" t="s">
        <v>681</v>
      </c>
      <c r="H202" s="259" t="s">
        <v>1026</v>
      </c>
      <c r="I202" s="259" t="s">
        <v>1026</v>
      </c>
      <c r="J202" s="260" t="s">
        <v>349</v>
      </c>
      <c r="K202" s="259" t="s">
        <v>492</v>
      </c>
      <c r="L202" s="259" t="s">
        <v>486</v>
      </c>
      <c r="M202" s="259" t="s">
        <v>569</v>
      </c>
      <c r="N202" s="259" t="s">
        <v>542</v>
      </c>
      <c r="O202" s="377" t="s">
        <v>1042</v>
      </c>
      <c r="P202" s="378" t="s">
        <v>2021</v>
      </c>
      <c r="Q202" s="379" t="s">
        <v>1251</v>
      </c>
      <c r="R202" s="385">
        <v>0</v>
      </c>
      <c r="S202" s="385">
        <v>247381.6</v>
      </c>
      <c r="T202" s="385">
        <v>247381.6</v>
      </c>
      <c r="U202" s="385">
        <v>247381.6</v>
      </c>
      <c r="V202" s="385">
        <v>247381.6</v>
      </c>
      <c r="W202" s="385">
        <v>247381.6</v>
      </c>
      <c r="X202" s="390">
        <v>1</v>
      </c>
      <c r="Y202" s="390">
        <v>1</v>
      </c>
    </row>
    <row r="203" spans="1:25" customFormat="1" ht="18" x14ac:dyDescent="0.2">
      <c r="A203" s="259">
        <v>7</v>
      </c>
      <c r="B203" s="259" t="s">
        <v>563</v>
      </c>
      <c r="C203" s="259" t="s">
        <v>564</v>
      </c>
      <c r="D203" s="259" t="s">
        <v>1700</v>
      </c>
      <c r="E203" s="260" t="s">
        <v>565</v>
      </c>
      <c r="F203" s="259" t="s">
        <v>1025</v>
      </c>
      <c r="G203" s="260" t="s">
        <v>681</v>
      </c>
      <c r="H203" s="259" t="s">
        <v>1026</v>
      </c>
      <c r="I203" s="259" t="s">
        <v>1037</v>
      </c>
      <c r="J203" s="260" t="s">
        <v>186</v>
      </c>
      <c r="K203" s="259" t="s">
        <v>587</v>
      </c>
      <c r="L203" s="259" t="s">
        <v>506</v>
      </c>
      <c r="M203" s="259" t="s">
        <v>1460</v>
      </c>
      <c r="N203" s="259" t="s">
        <v>178</v>
      </c>
      <c r="O203" s="377" t="s">
        <v>1042</v>
      </c>
      <c r="P203" s="378" t="s">
        <v>2021</v>
      </c>
      <c r="Q203" s="379" t="s">
        <v>1051</v>
      </c>
      <c r="R203" s="385">
        <v>0</v>
      </c>
      <c r="S203" s="385">
        <v>20000</v>
      </c>
      <c r="T203" s="385">
        <v>20000</v>
      </c>
      <c r="U203" s="385">
        <v>14664.1</v>
      </c>
      <c r="V203" s="385">
        <v>14664.1</v>
      </c>
      <c r="W203" s="385">
        <v>14664.1</v>
      </c>
      <c r="X203" s="390">
        <v>0.733205</v>
      </c>
      <c r="Y203" s="390">
        <v>0.73</v>
      </c>
    </row>
    <row r="204" spans="1:25" customFormat="1" ht="18" x14ac:dyDescent="0.2">
      <c r="A204" s="259">
        <v>8</v>
      </c>
      <c r="B204" s="259" t="s">
        <v>566</v>
      </c>
      <c r="C204" s="259" t="s">
        <v>564</v>
      </c>
      <c r="D204" s="259" t="s">
        <v>1701</v>
      </c>
      <c r="E204" s="260" t="s">
        <v>257</v>
      </c>
      <c r="F204" s="259" t="s">
        <v>1025</v>
      </c>
      <c r="G204" s="260" t="s">
        <v>681</v>
      </c>
      <c r="H204" s="259" t="s">
        <v>1026</v>
      </c>
      <c r="I204" s="259" t="s">
        <v>1037</v>
      </c>
      <c r="J204" s="260" t="s">
        <v>186</v>
      </c>
      <c r="K204" s="259" t="s">
        <v>587</v>
      </c>
      <c r="L204" s="259" t="s">
        <v>506</v>
      </c>
      <c r="M204" s="259" t="s">
        <v>1460</v>
      </c>
      <c r="N204" s="259" t="s">
        <v>178</v>
      </c>
      <c r="O204" s="377" t="s">
        <v>1042</v>
      </c>
      <c r="P204" s="378" t="s">
        <v>2021</v>
      </c>
      <c r="Q204" s="379" t="s">
        <v>1110</v>
      </c>
      <c r="R204" s="385">
        <v>0</v>
      </c>
      <c r="S204" s="385">
        <v>54600</v>
      </c>
      <c r="T204" s="385">
        <v>54600</v>
      </c>
      <c r="U204" s="385">
        <v>33443.99</v>
      </c>
      <c r="V204" s="385">
        <v>33443.99</v>
      </c>
      <c r="W204" s="385">
        <v>33443.99</v>
      </c>
      <c r="X204" s="390">
        <v>0.61252728937728929</v>
      </c>
      <c r="Y204" s="390">
        <v>0.61</v>
      </c>
    </row>
    <row r="205" spans="1:25" customFormat="1" ht="18" x14ac:dyDescent="0.2">
      <c r="A205" s="259">
        <v>9</v>
      </c>
      <c r="B205" s="259" t="s">
        <v>567</v>
      </c>
      <c r="C205" s="259" t="s">
        <v>564</v>
      </c>
      <c r="D205" s="259" t="s">
        <v>1702</v>
      </c>
      <c r="E205" s="260" t="s">
        <v>259</v>
      </c>
      <c r="F205" s="259" t="s">
        <v>1025</v>
      </c>
      <c r="G205" s="260" t="s">
        <v>681</v>
      </c>
      <c r="H205" s="259" t="s">
        <v>1026</v>
      </c>
      <c r="I205" s="259" t="s">
        <v>1037</v>
      </c>
      <c r="J205" s="260" t="s">
        <v>186</v>
      </c>
      <c r="K205" s="259" t="s">
        <v>587</v>
      </c>
      <c r="L205" s="259" t="s">
        <v>506</v>
      </c>
      <c r="M205" s="259" t="s">
        <v>1460</v>
      </c>
      <c r="N205" s="259" t="s">
        <v>178</v>
      </c>
      <c r="O205" s="377" t="s">
        <v>1042</v>
      </c>
      <c r="P205" s="378" t="s">
        <v>2021</v>
      </c>
      <c r="Q205" s="379" t="s">
        <v>1703</v>
      </c>
      <c r="R205" s="385">
        <v>0</v>
      </c>
      <c r="S205" s="385">
        <v>265000</v>
      </c>
      <c r="T205" s="385">
        <v>265000</v>
      </c>
      <c r="U205" s="385">
        <v>177901.21</v>
      </c>
      <c r="V205" s="385">
        <v>177901.21</v>
      </c>
      <c r="W205" s="385">
        <v>177901.21</v>
      </c>
      <c r="X205" s="390">
        <v>0.67132532075471696</v>
      </c>
      <c r="Y205" s="390">
        <v>0.67</v>
      </c>
    </row>
    <row r="206" spans="1:25" customFormat="1" ht="18" x14ac:dyDescent="0.2">
      <c r="A206" s="259">
        <v>10</v>
      </c>
      <c r="B206" s="259" t="s">
        <v>278</v>
      </c>
      <c r="C206" s="259" t="s">
        <v>564</v>
      </c>
      <c r="D206" s="259" t="s">
        <v>1704</v>
      </c>
      <c r="E206" s="260" t="s">
        <v>280</v>
      </c>
      <c r="F206" s="259" t="s">
        <v>1025</v>
      </c>
      <c r="G206" s="260" t="s">
        <v>681</v>
      </c>
      <c r="H206" s="259" t="s">
        <v>1026</v>
      </c>
      <c r="I206" s="259" t="s">
        <v>1037</v>
      </c>
      <c r="J206" s="260" t="s">
        <v>186</v>
      </c>
      <c r="K206" s="259" t="s">
        <v>587</v>
      </c>
      <c r="L206" s="259" t="s">
        <v>506</v>
      </c>
      <c r="M206" s="259" t="s">
        <v>1460</v>
      </c>
      <c r="N206" s="259" t="s">
        <v>178</v>
      </c>
      <c r="O206" s="377" t="s">
        <v>1042</v>
      </c>
      <c r="P206" s="378" t="s">
        <v>2021</v>
      </c>
      <c r="Q206" s="379" t="s">
        <v>1051</v>
      </c>
      <c r="R206" s="385">
        <v>0</v>
      </c>
      <c r="S206" s="385">
        <v>7000</v>
      </c>
      <c r="T206" s="385">
        <v>7000</v>
      </c>
      <c r="U206" s="385">
        <v>4006.41</v>
      </c>
      <c r="V206" s="385">
        <v>4006.41</v>
      </c>
      <c r="W206" s="385">
        <v>4006.41</v>
      </c>
      <c r="X206" s="390">
        <v>0.57234428571428564</v>
      </c>
      <c r="Y206" s="390">
        <v>0.56999999999999995</v>
      </c>
    </row>
    <row r="207" spans="1:25" customFormat="1" ht="18" x14ac:dyDescent="0.2">
      <c r="A207" s="259">
        <v>11</v>
      </c>
      <c r="B207" s="259" t="s">
        <v>567</v>
      </c>
      <c r="C207" s="259" t="s">
        <v>564</v>
      </c>
      <c r="D207" s="259" t="s">
        <v>1705</v>
      </c>
      <c r="E207" s="260" t="s">
        <v>277</v>
      </c>
      <c r="F207" s="259" t="s">
        <v>1025</v>
      </c>
      <c r="G207" s="260" t="s">
        <v>681</v>
      </c>
      <c r="H207" s="259" t="s">
        <v>1026</v>
      </c>
      <c r="I207" s="259" t="s">
        <v>1037</v>
      </c>
      <c r="J207" s="260" t="s">
        <v>186</v>
      </c>
      <c r="K207" s="259" t="s">
        <v>587</v>
      </c>
      <c r="L207" s="259" t="s">
        <v>506</v>
      </c>
      <c r="M207" s="259" t="s">
        <v>1460</v>
      </c>
      <c r="N207" s="259" t="s">
        <v>178</v>
      </c>
      <c r="O207" s="377" t="s">
        <v>1042</v>
      </c>
      <c r="P207" s="378" t="s">
        <v>2021</v>
      </c>
      <c r="Q207" s="379" t="s">
        <v>1431</v>
      </c>
      <c r="R207" s="385">
        <v>0</v>
      </c>
      <c r="S207" s="385">
        <v>66000</v>
      </c>
      <c r="T207" s="385">
        <v>66000</v>
      </c>
      <c r="U207" s="385">
        <v>52413.68</v>
      </c>
      <c r="V207" s="385">
        <v>52413.68</v>
      </c>
      <c r="W207" s="385">
        <v>52413.68</v>
      </c>
      <c r="X207" s="390">
        <v>0.79414666666666667</v>
      </c>
      <c r="Y207" s="390">
        <v>0.79</v>
      </c>
    </row>
    <row r="208" spans="1:25" customFormat="1" ht="18" x14ac:dyDescent="0.2">
      <c r="A208" s="259">
        <v>12</v>
      </c>
      <c r="B208" s="259" t="s">
        <v>563</v>
      </c>
      <c r="C208" s="259" t="s">
        <v>564</v>
      </c>
      <c r="D208" s="259" t="s">
        <v>1706</v>
      </c>
      <c r="E208" s="260" t="s">
        <v>565</v>
      </c>
      <c r="F208" s="259" t="s">
        <v>1025</v>
      </c>
      <c r="G208" s="260" t="s">
        <v>681</v>
      </c>
      <c r="H208" s="259" t="s">
        <v>1026</v>
      </c>
      <c r="I208" s="259" t="s">
        <v>1037</v>
      </c>
      <c r="J208" s="260" t="s">
        <v>186</v>
      </c>
      <c r="K208" s="259" t="s">
        <v>587</v>
      </c>
      <c r="L208" s="259" t="s">
        <v>506</v>
      </c>
      <c r="M208" s="259" t="s">
        <v>1460</v>
      </c>
      <c r="N208" s="259" t="s">
        <v>178</v>
      </c>
      <c r="O208" s="377" t="s">
        <v>1027</v>
      </c>
      <c r="P208" s="378" t="s">
        <v>2021</v>
      </c>
      <c r="Q208" s="379" t="s">
        <v>1051</v>
      </c>
      <c r="R208" s="385">
        <v>0</v>
      </c>
      <c r="S208" s="385">
        <v>29687.53</v>
      </c>
      <c r="T208" s="385">
        <v>29687.53</v>
      </c>
      <c r="U208" s="385">
        <v>9934.7199999999993</v>
      </c>
      <c r="V208" s="385">
        <v>9934.7199999999993</v>
      </c>
      <c r="W208" s="385">
        <v>9934.7199999999993</v>
      </c>
      <c r="X208" s="390">
        <v>0.3346428618345817</v>
      </c>
      <c r="Y208" s="390">
        <v>0.33</v>
      </c>
    </row>
    <row r="209" spans="1:25" customFormat="1" ht="18" x14ac:dyDescent="0.2">
      <c r="A209" s="259">
        <v>13</v>
      </c>
      <c r="B209" s="259" t="s">
        <v>566</v>
      </c>
      <c r="C209" s="259" t="s">
        <v>564</v>
      </c>
      <c r="D209" s="259" t="s">
        <v>1707</v>
      </c>
      <c r="E209" s="260" t="s">
        <v>257</v>
      </c>
      <c r="F209" s="259" t="s">
        <v>1025</v>
      </c>
      <c r="G209" s="260" t="s">
        <v>681</v>
      </c>
      <c r="H209" s="259" t="s">
        <v>1026</v>
      </c>
      <c r="I209" s="259" t="s">
        <v>1037</v>
      </c>
      <c r="J209" s="260" t="s">
        <v>186</v>
      </c>
      <c r="K209" s="259" t="s">
        <v>587</v>
      </c>
      <c r="L209" s="259" t="s">
        <v>506</v>
      </c>
      <c r="M209" s="259" t="s">
        <v>1460</v>
      </c>
      <c r="N209" s="259" t="s">
        <v>178</v>
      </c>
      <c r="O209" s="377" t="s">
        <v>1027</v>
      </c>
      <c r="P209" s="378" t="s">
        <v>2021</v>
      </c>
      <c r="Q209" s="379" t="s">
        <v>1051</v>
      </c>
      <c r="R209" s="385">
        <v>0</v>
      </c>
      <c r="S209" s="385">
        <v>27010.41</v>
      </c>
      <c r="T209" s="385">
        <v>27010.41</v>
      </c>
      <c r="U209" s="385">
        <v>14488.2</v>
      </c>
      <c r="V209" s="385">
        <v>14488.2</v>
      </c>
      <c r="W209" s="385">
        <v>14488.2</v>
      </c>
      <c r="X209" s="390">
        <v>0.53639319062539226</v>
      </c>
      <c r="Y209" s="390">
        <v>0.54</v>
      </c>
    </row>
    <row r="210" spans="1:25" customFormat="1" ht="18" x14ac:dyDescent="0.2">
      <c r="A210" s="259">
        <v>14</v>
      </c>
      <c r="B210" s="259" t="s">
        <v>567</v>
      </c>
      <c r="C210" s="259" t="s">
        <v>564</v>
      </c>
      <c r="D210" s="259" t="s">
        <v>1708</v>
      </c>
      <c r="E210" s="260" t="s">
        <v>259</v>
      </c>
      <c r="F210" s="259" t="s">
        <v>1025</v>
      </c>
      <c r="G210" s="260" t="s">
        <v>681</v>
      </c>
      <c r="H210" s="259" t="s">
        <v>1026</v>
      </c>
      <c r="I210" s="259" t="s">
        <v>1037</v>
      </c>
      <c r="J210" s="260" t="s">
        <v>186</v>
      </c>
      <c r="K210" s="259" t="s">
        <v>587</v>
      </c>
      <c r="L210" s="259" t="s">
        <v>506</v>
      </c>
      <c r="M210" s="259" t="s">
        <v>1460</v>
      </c>
      <c r="N210" s="259" t="s">
        <v>178</v>
      </c>
      <c r="O210" s="377" t="s">
        <v>1027</v>
      </c>
      <c r="P210" s="378" t="s">
        <v>2021</v>
      </c>
      <c r="Q210" s="379" t="s">
        <v>1709</v>
      </c>
      <c r="R210" s="385">
        <v>0</v>
      </c>
      <c r="S210" s="385">
        <v>367823.13</v>
      </c>
      <c r="T210" s="385">
        <v>367823.13</v>
      </c>
      <c r="U210" s="385">
        <v>348415.56</v>
      </c>
      <c r="V210" s="385">
        <v>348415.56</v>
      </c>
      <c r="W210" s="385">
        <v>348415.56</v>
      </c>
      <c r="X210" s="390">
        <v>0.9472366786721651</v>
      </c>
      <c r="Y210" s="390">
        <v>0.95</v>
      </c>
    </row>
    <row r="211" spans="1:25" customFormat="1" ht="18" x14ac:dyDescent="0.2">
      <c r="A211" s="259">
        <v>15</v>
      </c>
      <c r="B211" s="259" t="s">
        <v>567</v>
      </c>
      <c r="C211" s="259" t="s">
        <v>564</v>
      </c>
      <c r="D211" s="259" t="s">
        <v>1710</v>
      </c>
      <c r="E211" s="260" t="s">
        <v>277</v>
      </c>
      <c r="F211" s="259" t="s">
        <v>1025</v>
      </c>
      <c r="G211" s="260" t="s">
        <v>681</v>
      </c>
      <c r="H211" s="259" t="s">
        <v>1026</v>
      </c>
      <c r="I211" s="259" t="s">
        <v>1037</v>
      </c>
      <c r="J211" s="260" t="s">
        <v>186</v>
      </c>
      <c r="K211" s="259" t="s">
        <v>587</v>
      </c>
      <c r="L211" s="259" t="s">
        <v>506</v>
      </c>
      <c r="M211" s="259" t="s">
        <v>1460</v>
      </c>
      <c r="N211" s="259" t="s">
        <v>178</v>
      </c>
      <c r="O211" s="377" t="s">
        <v>1027</v>
      </c>
      <c r="P211" s="378" t="s">
        <v>2021</v>
      </c>
      <c r="Q211" s="379" t="s">
        <v>1347</v>
      </c>
      <c r="R211" s="385">
        <v>0</v>
      </c>
      <c r="S211" s="385">
        <v>135277.82</v>
      </c>
      <c r="T211" s="385">
        <v>135277.82</v>
      </c>
      <c r="U211" s="385">
        <v>107645.04</v>
      </c>
      <c r="V211" s="385">
        <v>107645.04</v>
      </c>
      <c r="W211" s="385">
        <v>107645.04</v>
      </c>
      <c r="X211" s="390">
        <v>0.79573310687590904</v>
      </c>
      <c r="Y211" s="390">
        <v>0.8</v>
      </c>
    </row>
    <row r="212" spans="1:25" customFormat="1" ht="18" x14ac:dyDescent="0.2">
      <c r="A212" s="259">
        <v>16</v>
      </c>
      <c r="B212" s="259" t="s">
        <v>263</v>
      </c>
      <c r="C212" s="259" t="s">
        <v>564</v>
      </c>
      <c r="D212" s="259" t="s">
        <v>264</v>
      </c>
      <c r="E212" s="260" t="s">
        <v>265</v>
      </c>
      <c r="F212" s="259" t="s">
        <v>1025</v>
      </c>
      <c r="G212" s="260" t="s">
        <v>681</v>
      </c>
      <c r="H212" s="259" t="s">
        <v>1026</v>
      </c>
      <c r="I212" s="259" t="s">
        <v>1037</v>
      </c>
      <c r="J212" s="260" t="s">
        <v>266</v>
      </c>
      <c r="K212" s="259" t="s">
        <v>492</v>
      </c>
      <c r="L212" s="259" t="s">
        <v>570</v>
      </c>
      <c r="M212" s="259" t="s">
        <v>492</v>
      </c>
      <c r="N212" s="259" t="s">
        <v>178</v>
      </c>
      <c r="O212" s="377" t="s">
        <v>1033</v>
      </c>
      <c r="P212" s="378" t="s">
        <v>2021</v>
      </c>
      <c r="Q212" s="379" t="s">
        <v>1251</v>
      </c>
      <c r="R212" s="385">
        <v>300000</v>
      </c>
      <c r="S212" s="385">
        <v>300000</v>
      </c>
      <c r="T212" s="385">
        <v>188494</v>
      </c>
      <c r="U212" s="385">
        <v>188494</v>
      </c>
      <c r="V212" s="385">
        <v>188494</v>
      </c>
      <c r="W212" s="385">
        <v>188494</v>
      </c>
      <c r="X212" s="390">
        <v>0.62831333333333328</v>
      </c>
      <c r="Y212" s="390">
        <v>0.63</v>
      </c>
    </row>
    <row r="213" spans="1:25" customFormat="1" ht="18" x14ac:dyDescent="0.2">
      <c r="A213" s="259">
        <v>17</v>
      </c>
      <c r="B213" s="259" t="s">
        <v>263</v>
      </c>
      <c r="C213" s="259" t="s">
        <v>564</v>
      </c>
      <c r="D213" s="259" t="s">
        <v>267</v>
      </c>
      <c r="E213" s="260" t="s">
        <v>268</v>
      </c>
      <c r="F213" s="259" t="s">
        <v>1025</v>
      </c>
      <c r="G213" s="260" t="s">
        <v>681</v>
      </c>
      <c r="H213" s="259" t="s">
        <v>1026</v>
      </c>
      <c r="I213" s="259" t="s">
        <v>1037</v>
      </c>
      <c r="J213" s="260" t="s">
        <v>266</v>
      </c>
      <c r="K213" s="259" t="s">
        <v>492</v>
      </c>
      <c r="L213" s="259" t="s">
        <v>570</v>
      </c>
      <c r="M213" s="259" t="s">
        <v>492</v>
      </c>
      <c r="N213" s="259" t="s">
        <v>178</v>
      </c>
      <c r="O213" s="377" t="s">
        <v>1033</v>
      </c>
      <c r="P213" s="378" t="s">
        <v>2021</v>
      </c>
      <c r="Q213" s="379" t="s">
        <v>1251</v>
      </c>
      <c r="R213" s="385">
        <v>200000</v>
      </c>
      <c r="S213" s="385">
        <v>265981.88</v>
      </c>
      <c r="T213" s="385">
        <v>237115.91</v>
      </c>
      <c r="U213" s="385">
        <v>237115.91</v>
      </c>
      <c r="V213" s="385">
        <v>237115.91</v>
      </c>
      <c r="W213" s="385">
        <v>214593.88</v>
      </c>
      <c r="X213" s="390">
        <v>0.89147392296046635</v>
      </c>
      <c r="Y213" s="390">
        <v>0.89</v>
      </c>
    </row>
    <row r="214" spans="1:25" customFormat="1" ht="18" x14ac:dyDescent="0.2">
      <c r="A214" s="259">
        <v>18</v>
      </c>
      <c r="B214" s="259" t="s">
        <v>263</v>
      </c>
      <c r="C214" s="259" t="s">
        <v>564</v>
      </c>
      <c r="D214" s="259" t="s">
        <v>269</v>
      </c>
      <c r="E214" s="260" t="s">
        <v>270</v>
      </c>
      <c r="F214" s="259" t="s">
        <v>1025</v>
      </c>
      <c r="G214" s="260" t="s">
        <v>681</v>
      </c>
      <c r="H214" s="259" t="s">
        <v>1026</v>
      </c>
      <c r="I214" s="259" t="s">
        <v>1037</v>
      </c>
      <c r="J214" s="260" t="s">
        <v>266</v>
      </c>
      <c r="K214" s="259" t="s">
        <v>492</v>
      </c>
      <c r="L214" s="259" t="s">
        <v>570</v>
      </c>
      <c r="M214" s="259" t="s">
        <v>492</v>
      </c>
      <c r="N214" s="259" t="s">
        <v>178</v>
      </c>
      <c r="O214" s="377" t="s">
        <v>1033</v>
      </c>
      <c r="P214" s="378" t="s">
        <v>2021</v>
      </c>
      <c r="Q214" s="379" t="s">
        <v>1028</v>
      </c>
      <c r="R214" s="385">
        <v>150000</v>
      </c>
      <c r="S214" s="385">
        <v>100000</v>
      </c>
      <c r="T214" s="385">
        <v>40713.440000000002</v>
      </c>
      <c r="U214" s="385">
        <v>40713.440000000002</v>
      </c>
      <c r="V214" s="385">
        <v>40713.440000000002</v>
      </c>
      <c r="W214" s="385">
        <v>40713.440000000002</v>
      </c>
      <c r="X214" s="390">
        <v>0.40713440000000001</v>
      </c>
      <c r="Y214" s="390">
        <v>0.41</v>
      </c>
    </row>
    <row r="215" spans="1:25" customFormat="1" ht="18" x14ac:dyDescent="0.2">
      <c r="A215" s="259">
        <v>19</v>
      </c>
      <c r="B215" s="259" t="s">
        <v>263</v>
      </c>
      <c r="C215" s="259" t="s">
        <v>564</v>
      </c>
      <c r="D215" s="259" t="s">
        <v>271</v>
      </c>
      <c r="E215" s="260" t="s">
        <v>272</v>
      </c>
      <c r="F215" s="259" t="s">
        <v>1025</v>
      </c>
      <c r="G215" s="260" t="s">
        <v>681</v>
      </c>
      <c r="H215" s="259" t="s">
        <v>1026</v>
      </c>
      <c r="I215" s="259" t="s">
        <v>1026</v>
      </c>
      <c r="J215" s="260" t="s">
        <v>266</v>
      </c>
      <c r="K215" s="259" t="s">
        <v>492</v>
      </c>
      <c r="L215" s="259" t="s">
        <v>570</v>
      </c>
      <c r="M215" s="259" t="s">
        <v>492</v>
      </c>
      <c r="N215" s="259" t="s">
        <v>506</v>
      </c>
      <c r="O215" s="377" t="s">
        <v>1033</v>
      </c>
      <c r="P215" s="378" t="s">
        <v>2021</v>
      </c>
      <c r="Q215" s="379" t="s">
        <v>1028</v>
      </c>
      <c r="R215" s="385">
        <v>100000</v>
      </c>
      <c r="S215" s="385">
        <v>308459.5</v>
      </c>
      <c r="T215" s="385">
        <v>308459.5</v>
      </c>
      <c r="U215" s="385">
        <v>308459.5</v>
      </c>
      <c r="V215" s="385">
        <v>308459.5</v>
      </c>
      <c r="W215" s="385">
        <v>308459.5</v>
      </c>
      <c r="X215" s="390">
        <v>1</v>
      </c>
      <c r="Y215" s="390">
        <v>1</v>
      </c>
    </row>
    <row r="216" spans="1:25" customFormat="1" ht="18" x14ac:dyDescent="0.2">
      <c r="A216" s="259">
        <v>20</v>
      </c>
      <c r="B216" s="259" t="s">
        <v>567</v>
      </c>
      <c r="C216" s="259" t="s">
        <v>564</v>
      </c>
      <c r="D216" s="259" t="s">
        <v>290</v>
      </c>
      <c r="E216" s="260" t="s">
        <v>291</v>
      </c>
      <c r="F216" s="259" t="s">
        <v>1025</v>
      </c>
      <c r="G216" s="260" t="s">
        <v>681</v>
      </c>
      <c r="H216" s="259" t="s">
        <v>1026</v>
      </c>
      <c r="I216" s="259" t="s">
        <v>1026</v>
      </c>
      <c r="J216" s="260" t="s">
        <v>254</v>
      </c>
      <c r="K216" s="259" t="s">
        <v>492</v>
      </c>
      <c r="L216" s="259" t="s">
        <v>482</v>
      </c>
      <c r="M216" s="259" t="s">
        <v>492</v>
      </c>
      <c r="N216" s="259" t="s">
        <v>482</v>
      </c>
      <c r="O216" s="377" t="s">
        <v>1033</v>
      </c>
      <c r="P216" s="378" t="s">
        <v>2021</v>
      </c>
      <c r="Q216" s="379" t="s">
        <v>1041</v>
      </c>
      <c r="R216" s="385">
        <v>1000000</v>
      </c>
      <c r="S216" s="385">
        <v>999399.27</v>
      </c>
      <c r="T216" s="385">
        <v>999399.27</v>
      </c>
      <c r="U216" s="385">
        <v>999399.27</v>
      </c>
      <c r="V216" s="385">
        <v>999399.27</v>
      </c>
      <c r="W216" s="385">
        <v>999399.27</v>
      </c>
      <c r="X216" s="390">
        <v>1</v>
      </c>
      <c r="Y216" s="390">
        <v>1</v>
      </c>
    </row>
    <row r="217" spans="1:25" customFormat="1" ht="18" x14ac:dyDescent="0.2">
      <c r="A217" s="259">
        <v>21</v>
      </c>
      <c r="B217" s="259" t="s">
        <v>566</v>
      </c>
      <c r="C217" s="259" t="s">
        <v>564</v>
      </c>
      <c r="D217" s="259" t="s">
        <v>306</v>
      </c>
      <c r="E217" s="260" t="s">
        <v>307</v>
      </c>
      <c r="F217" s="259" t="s">
        <v>1025</v>
      </c>
      <c r="G217" s="260" t="s">
        <v>681</v>
      </c>
      <c r="H217" s="259" t="s">
        <v>1026</v>
      </c>
      <c r="I217" s="259" t="s">
        <v>1026</v>
      </c>
      <c r="J217" s="260" t="s">
        <v>254</v>
      </c>
      <c r="K217" s="259" t="s">
        <v>481</v>
      </c>
      <c r="L217" s="259" t="s">
        <v>486</v>
      </c>
      <c r="M217" s="259" t="s">
        <v>571</v>
      </c>
      <c r="N217" s="259" t="s">
        <v>542</v>
      </c>
      <c r="O217" s="377" t="s">
        <v>1033</v>
      </c>
      <c r="P217" s="378" t="s">
        <v>2021</v>
      </c>
      <c r="Q217" s="379" t="s">
        <v>1249</v>
      </c>
      <c r="R217" s="385">
        <v>25000</v>
      </c>
      <c r="S217" s="385">
        <v>4872</v>
      </c>
      <c r="T217" s="385">
        <v>4872</v>
      </c>
      <c r="U217" s="385">
        <v>4872</v>
      </c>
      <c r="V217" s="385">
        <v>4872</v>
      </c>
      <c r="W217" s="385">
        <v>4872</v>
      </c>
      <c r="X217" s="390">
        <v>1</v>
      </c>
      <c r="Y217" s="390">
        <v>1</v>
      </c>
    </row>
    <row r="218" spans="1:25" customFormat="1" ht="18" x14ac:dyDescent="0.2">
      <c r="A218" s="259">
        <v>22</v>
      </c>
      <c r="B218" s="259" t="s">
        <v>567</v>
      </c>
      <c r="C218" s="259" t="s">
        <v>564</v>
      </c>
      <c r="D218" s="259" t="s">
        <v>367</v>
      </c>
      <c r="E218" s="260" t="s">
        <v>573</v>
      </c>
      <c r="F218" s="259" t="s">
        <v>1025</v>
      </c>
      <c r="G218" s="260" t="s">
        <v>681</v>
      </c>
      <c r="H218" s="259" t="s">
        <v>1026</v>
      </c>
      <c r="I218" s="259" t="s">
        <v>1037</v>
      </c>
      <c r="J218" s="260" t="s">
        <v>574</v>
      </c>
      <c r="K218" s="259" t="s">
        <v>492</v>
      </c>
      <c r="L218" s="259" t="s">
        <v>493</v>
      </c>
      <c r="M218" s="259" t="s">
        <v>575</v>
      </c>
      <c r="N218" s="259" t="s">
        <v>178</v>
      </c>
      <c r="O218" s="377" t="s">
        <v>1033</v>
      </c>
      <c r="P218" s="378" t="s">
        <v>2021</v>
      </c>
      <c r="Q218" s="379" t="s">
        <v>1028</v>
      </c>
      <c r="R218" s="385">
        <v>300000</v>
      </c>
      <c r="S218" s="385">
        <v>300000</v>
      </c>
      <c r="T218" s="385">
        <v>29222.17</v>
      </c>
      <c r="U218" s="385">
        <v>29222.17</v>
      </c>
      <c r="V218" s="385">
        <v>29222.17</v>
      </c>
      <c r="W218" s="385">
        <v>29222.17</v>
      </c>
      <c r="X218" s="390">
        <v>9.7407233333333329E-2</v>
      </c>
      <c r="Y218" s="390">
        <v>0.1</v>
      </c>
    </row>
    <row r="219" spans="1:25" customFormat="1" ht="18" x14ac:dyDescent="0.2">
      <c r="A219" s="259">
        <v>23</v>
      </c>
      <c r="B219" s="259" t="s">
        <v>567</v>
      </c>
      <c r="C219" s="259" t="s">
        <v>564</v>
      </c>
      <c r="D219" s="259" t="s">
        <v>429</v>
      </c>
      <c r="E219" s="260" t="s">
        <v>577</v>
      </c>
      <c r="F219" s="259" t="s">
        <v>1025</v>
      </c>
      <c r="G219" s="260" t="s">
        <v>681</v>
      </c>
      <c r="H219" s="259" t="s">
        <v>1026</v>
      </c>
      <c r="I219" s="259" t="s">
        <v>1037</v>
      </c>
      <c r="J219" s="260" t="s">
        <v>578</v>
      </c>
      <c r="K219" s="259" t="s">
        <v>496</v>
      </c>
      <c r="L219" s="259" t="s">
        <v>493</v>
      </c>
      <c r="M219" s="259" t="s">
        <v>496</v>
      </c>
      <c r="N219" s="259" t="s">
        <v>178</v>
      </c>
      <c r="O219" s="377" t="s">
        <v>1033</v>
      </c>
      <c r="P219" s="378" t="s">
        <v>2021</v>
      </c>
      <c r="Q219" s="379" t="s">
        <v>1252</v>
      </c>
      <c r="R219" s="385">
        <v>0</v>
      </c>
      <c r="S219" s="385">
        <v>102335.18</v>
      </c>
      <c r="T219" s="385">
        <v>100253.58</v>
      </c>
      <c r="U219" s="385">
        <v>100253.58</v>
      </c>
      <c r="V219" s="385">
        <v>100253.58</v>
      </c>
      <c r="W219" s="385">
        <v>100253.58</v>
      </c>
      <c r="X219" s="390">
        <v>0.97965899898744502</v>
      </c>
      <c r="Y219" s="390">
        <v>0.98</v>
      </c>
    </row>
    <row r="220" spans="1:25" customFormat="1" ht="36" x14ac:dyDescent="0.2">
      <c r="A220" s="259">
        <v>24</v>
      </c>
      <c r="B220" s="259" t="s">
        <v>175</v>
      </c>
      <c r="C220" s="259" t="s">
        <v>564</v>
      </c>
      <c r="D220" s="259" t="s">
        <v>716</v>
      </c>
      <c r="E220" s="260" t="s">
        <v>940</v>
      </c>
      <c r="F220" s="259" t="s">
        <v>1025</v>
      </c>
      <c r="G220" s="260" t="s">
        <v>681</v>
      </c>
      <c r="H220" s="259" t="s">
        <v>1242</v>
      </c>
      <c r="I220" s="259" t="s">
        <v>1242</v>
      </c>
      <c r="J220" s="260" t="s">
        <v>941</v>
      </c>
      <c r="K220" s="259" t="s">
        <v>875</v>
      </c>
      <c r="L220" s="259" t="s">
        <v>512</v>
      </c>
      <c r="M220" s="259" t="s">
        <v>551</v>
      </c>
      <c r="N220" s="259" t="s">
        <v>552</v>
      </c>
      <c r="O220" s="377" t="s">
        <v>1038</v>
      </c>
      <c r="P220" s="378" t="s">
        <v>2021</v>
      </c>
      <c r="Q220" s="379" t="s">
        <v>1028</v>
      </c>
      <c r="R220" s="385">
        <v>0</v>
      </c>
      <c r="S220" s="385">
        <v>288830.95</v>
      </c>
      <c r="T220" s="385">
        <v>288830.95</v>
      </c>
      <c r="U220" s="385">
        <v>288830.95</v>
      </c>
      <c r="V220" s="385">
        <v>288830.95</v>
      </c>
      <c r="W220" s="385">
        <v>288830.95</v>
      </c>
      <c r="X220" s="390">
        <v>1</v>
      </c>
      <c r="Y220" s="390">
        <v>1</v>
      </c>
    </row>
    <row r="221" spans="1:25" customFormat="1" ht="27" x14ac:dyDescent="0.2">
      <c r="A221" s="259">
        <v>25</v>
      </c>
      <c r="B221" s="259" t="s">
        <v>175</v>
      </c>
      <c r="C221" s="259" t="s">
        <v>564</v>
      </c>
      <c r="D221" s="259" t="s">
        <v>942</v>
      </c>
      <c r="E221" s="260" t="s">
        <v>943</v>
      </c>
      <c r="F221" s="259" t="s">
        <v>1025</v>
      </c>
      <c r="G221" s="260" t="s">
        <v>681</v>
      </c>
      <c r="H221" s="259" t="s">
        <v>1026</v>
      </c>
      <c r="I221" s="259" t="s">
        <v>1026</v>
      </c>
      <c r="J221" s="260" t="s">
        <v>392</v>
      </c>
      <c r="K221" s="259" t="s">
        <v>944</v>
      </c>
      <c r="L221" s="259" t="s">
        <v>945</v>
      </c>
      <c r="M221" s="259" t="s">
        <v>550</v>
      </c>
      <c r="N221" s="259" t="s">
        <v>518</v>
      </c>
      <c r="O221" s="377" t="s">
        <v>1033</v>
      </c>
      <c r="P221" s="378" t="s">
        <v>2021</v>
      </c>
      <c r="Q221" s="379" t="s">
        <v>1028</v>
      </c>
      <c r="R221" s="385">
        <v>0</v>
      </c>
      <c r="S221" s="385">
        <v>129998.25</v>
      </c>
      <c r="T221" s="385">
        <v>129998.25</v>
      </c>
      <c r="U221" s="385">
        <v>129998.25</v>
      </c>
      <c r="V221" s="385">
        <v>129998.25</v>
      </c>
      <c r="W221" s="385">
        <v>129998.25</v>
      </c>
      <c r="X221" s="390">
        <v>1</v>
      </c>
      <c r="Y221" s="390">
        <v>1</v>
      </c>
    </row>
    <row r="222" spans="1:25" customFormat="1" ht="27" x14ac:dyDescent="0.2">
      <c r="A222" s="259">
        <v>26</v>
      </c>
      <c r="B222" s="259" t="s">
        <v>175</v>
      </c>
      <c r="C222" s="259" t="s">
        <v>564</v>
      </c>
      <c r="D222" s="259" t="s">
        <v>946</v>
      </c>
      <c r="E222" s="260" t="s">
        <v>947</v>
      </c>
      <c r="F222" s="259" t="s">
        <v>1025</v>
      </c>
      <c r="G222" s="260" t="s">
        <v>681</v>
      </c>
      <c r="H222" s="259" t="s">
        <v>1240</v>
      </c>
      <c r="I222" s="259" t="s">
        <v>1240</v>
      </c>
      <c r="J222" s="260" t="s">
        <v>392</v>
      </c>
      <c r="K222" s="259" t="s">
        <v>944</v>
      </c>
      <c r="L222" s="259" t="s">
        <v>945</v>
      </c>
      <c r="M222" s="259" t="s">
        <v>550</v>
      </c>
      <c r="N222" s="259" t="s">
        <v>518</v>
      </c>
      <c r="O222" s="377" t="s">
        <v>1033</v>
      </c>
      <c r="P222" s="378" t="s">
        <v>2021</v>
      </c>
      <c r="Q222" s="379" t="s">
        <v>1028</v>
      </c>
      <c r="R222" s="385">
        <v>0</v>
      </c>
      <c r="S222" s="385">
        <v>63752.05</v>
      </c>
      <c r="T222" s="385">
        <v>63752.05</v>
      </c>
      <c r="U222" s="385">
        <v>63752.05</v>
      </c>
      <c r="V222" s="385">
        <v>63752.05</v>
      </c>
      <c r="W222" s="385">
        <v>63752.05</v>
      </c>
      <c r="X222" s="390">
        <v>1</v>
      </c>
      <c r="Y222" s="390">
        <v>1</v>
      </c>
    </row>
    <row r="223" spans="1:25" customFormat="1" ht="45" x14ac:dyDescent="0.2">
      <c r="A223" s="259">
        <v>27</v>
      </c>
      <c r="B223" s="259" t="s">
        <v>175</v>
      </c>
      <c r="C223" s="259" t="s">
        <v>564</v>
      </c>
      <c r="D223" s="259" t="s">
        <v>1711</v>
      </c>
      <c r="E223" s="260" t="s">
        <v>1712</v>
      </c>
      <c r="F223" s="259" t="s">
        <v>1025</v>
      </c>
      <c r="G223" s="260" t="s">
        <v>681</v>
      </c>
      <c r="H223" s="259" t="s">
        <v>1103</v>
      </c>
      <c r="I223" s="259" t="s">
        <v>1037</v>
      </c>
      <c r="J223" s="260" t="s">
        <v>941</v>
      </c>
      <c r="K223" s="259" t="s">
        <v>1620</v>
      </c>
      <c r="L223" s="259" t="s">
        <v>1713</v>
      </c>
      <c r="M223" s="259" t="s">
        <v>178</v>
      </c>
      <c r="N223" s="259" t="s">
        <v>178</v>
      </c>
      <c r="O223" s="377" t="s">
        <v>1038</v>
      </c>
      <c r="P223" s="378" t="s">
        <v>2021</v>
      </c>
      <c r="Q223" s="379" t="s">
        <v>1028</v>
      </c>
      <c r="R223" s="385">
        <v>0</v>
      </c>
      <c r="S223" s="385">
        <v>849000</v>
      </c>
      <c r="T223" s="385">
        <v>0</v>
      </c>
      <c r="U223" s="385">
        <v>0</v>
      </c>
      <c r="V223" s="385">
        <v>0</v>
      </c>
      <c r="W223" s="385">
        <v>0</v>
      </c>
      <c r="X223" s="390">
        <v>0</v>
      </c>
      <c r="Y223" s="390">
        <v>0</v>
      </c>
    </row>
    <row r="224" spans="1:25" customFormat="1" ht="12.75" x14ac:dyDescent="0.2">
      <c r="A224" s="255">
        <v>27</v>
      </c>
      <c r="B224" s="256" t="s">
        <v>1029</v>
      </c>
      <c r="C224" s="256"/>
      <c r="D224" s="256"/>
      <c r="E224" s="256"/>
      <c r="F224" s="256"/>
      <c r="G224" s="256"/>
      <c r="H224" s="256"/>
      <c r="I224" s="256"/>
      <c r="J224" s="256"/>
      <c r="K224" s="256"/>
      <c r="L224" s="256"/>
      <c r="M224" s="256"/>
      <c r="N224" s="256"/>
      <c r="O224" s="381"/>
      <c r="P224" s="382"/>
      <c r="Q224" s="382"/>
      <c r="R224" s="386">
        <f>SUM(R197:R223)</f>
        <v>16340333</v>
      </c>
      <c r="S224" s="386">
        <f t="shared" ref="S224:W224" si="21">SUM(S197:S223)</f>
        <v>22105650.210000001</v>
      </c>
      <c r="T224" s="386">
        <f t="shared" si="21"/>
        <v>20659324.870000005</v>
      </c>
      <c r="U224" s="386">
        <f t="shared" si="21"/>
        <v>14270737.609999998</v>
      </c>
      <c r="V224" s="386">
        <f t="shared" si="21"/>
        <v>14269953.609999998</v>
      </c>
      <c r="W224" s="386">
        <f t="shared" si="21"/>
        <v>14199679.779999999</v>
      </c>
      <c r="X224" s="391"/>
      <c r="Y224" s="391"/>
    </row>
    <row r="225" spans="1:25" customFormat="1" ht="12.75" x14ac:dyDescent="0.2">
      <c r="A225" s="255"/>
      <c r="B225" s="256" t="s">
        <v>1253</v>
      </c>
      <c r="C225" s="256"/>
      <c r="D225" s="256"/>
      <c r="E225" s="256"/>
      <c r="F225" s="256"/>
      <c r="G225" s="256"/>
      <c r="H225" s="256"/>
      <c r="I225" s="256"/>
      <c r="J225" s="256"/>
      <c r="K225" s="256"/>
      <c r="L225" s="256"/>
      <c r="M225" s="256"/>
      <c r="N225" s="256"/>
      <c r="O225" s="381"/>
      <c r="P225" s="382"/>
      <c r="Q225" s="382"/>
      <c r="R225" s="386"/>
      <c r="S225" s="386"/>
      <c r="T225" s="386"/>
      <c r="U225" s="386"/>
      <c r="V225" s="386"/>
      <c r="W225" s="386"/>
      <c r="X225" s="391"/>
      <c r="Y225" s="391"/>
    </row>
    <row r="226" spans="1:25" customFormat="1" ht="36" x14ac:dyDescent="0.2">
      <c r="A226" s="259">
        <v>1</v>
      </c>
      <c r="B226" s="259" t="s">
        <v>173</v>
      </c>
      <c r="C226" s="259" t="s">
        <v>579</v>
      </c>
      <c r="D226" s="259" t="s">
        <v>217</v>
      </c>
      <c r="E226" s="260" t="s">
        <v>814</v>
      </c>
      <c r="F226" s="259" t="s">
        <v>1025</v>
      </c>
      <c r="G226" s="260" t="s">
        <v>681</v>
      </c>
      <c r="H226" s="259" t="s">
        <v>1026</v>
      </c>
      <c r="I226" s="259" t="s">
        <v>1026</v>
      </c>
      <c r="J226" s="260" t="s">
        <v>320</v>
      </c>
      <c r="K226" s="259" t="s">
        <v>544</v>
      </c>
      <c r="L226" s="259" t="s">
        <v>580</v>
      </c>
      <c r="M226" s="259" t="s">
        <v>485</v>
      </c>
      <c r="N226" s="259" t="s">
        <v>672</v>
      </c>
      <c r="O226" s="377" t="s">
        <v>1066</v>
      </c>
      <c r="P226" s="378" t="s">
        <v>2021</v>
      </c>
      <c r="Q226" s="379" t="s">
        <v>1028</v>
      </c>
      <c r="R226" s="385">
        <v>0</v>
      </c>
      <c r="S226" s="385">
        <v>273096.03999999998</v>
      </c>
      <c r="T226" s="385">
        <v>273096.03999999998</v>
      </c>
      <c r="U226" s="385">
        <v>273096.03999999998</v>
      </c>
      <c r="V226" s="385">
        <v>273096.03999999998</v>
      </c>
      <c r="W226" s="385">
        <v>273096.03999999998</v>
      </c>
      <c r="X226" s="390">
        <v>1</v>
      </c>
      <c r="Y226" s="390">
        <v>1</v>
      </c>
    </row>
    <row r="227" spans="1:25" customFormat="1" ht="27" x14ac:dyDescent="0.2">
      <c r="A227" s="259">
        <v>2</v>
      </c>
      <c r="B227" s="259" t="s">
        <v>173</v>
      </c>
      <c r="C227" s="259" t="s">
        <v>579</v>
      </c>
      <c r="D227" s="259" t="s">
        <v>457</v>
      </c>
      <c r="E227" s="260" t="s">
        <v>816</v>
      </c>
      <c r="F227" s="259" t="s">
        <v>1025</v>
      </c>
      <c r="G227" s="260" t="s">
        <v>681</v>
      </c>
      <c r="H227" s="259" t="s">
        <v>1026</v>
      </c>
      <c r="I227" s="259" t="s">
        <v>1026</v>
      </c>
      <c r="J227" s="260" t="s">
        <v>320</v>
      </c>
      <c r="K227" s="259" t="s">
        <v>551</v>
      </c>
      <c r="L227" s="259" t="s">
        <v>581</v>
      </c>
      <c r="M227" s="259" t="s">
        <v>601</v>
      </c>
      <c r="N227" s="259" t="s">
        <v>818</v>
      </c>
      <c r="O227" s="377" t="s">
        <v>1066</v>
      </c>
      <c r="P227" s="378" t="s">
        <v>2021</v>
      </c>
      <c r="Q227" s="379" t="s">
        <v>1028</v>
      </c>
      <c r="R227" s="385">
        <v>0</v>
      </c>
      <c r="S227" s="385">
        <v>383418.04</v>
      </c>
      <c r="T227" s="385">
        <v>383418.04</v>
      </c>
      <c r="U227" s="385">
        <v>383418.04</v>
      </c>
      <c r="V227" s="385">
        <v>383418.04</v>
      </c>
      <c r="W227" s="385">
        <v>383418.04</v>
      </c>
      <c r="X227" s="390">
        <v>1</v>
      </c>
      <c r="Y227" s="390">
        <v>1</v>
      </c>
    </row>
    <row r="228" spans="1:25" customFormat="1" ht="36" x14ac:dyDescent="0.2">
      <c r="A228" s="259">
        <v>3</v>
      </c>
      <c r="B228" s="259" t="s">
        <v>173</v>
      </c>
      <c r="C228" s="259" t="s">
        <v>579</v>
      </c>
      <c r="D228" s="259" t="s">
        <v>230</v>
      </c>
      <c r="E228" s="260" t="s">
        <v>819</v>
      </c>
      <c r="F228" s="259" t="s">
        <v>1025</v>
      </c>
      <c r="G228" s="260" t="s">
        <v>681</v>
      </c>
      <c r="H228" s="259" t="s">
        <v>1026</v>
      </c>
      <c r="I228" s="259" t="s">
        <v>1026</v>
      </c>
      <c r="J228" s="260" t="s">
        <v>320</v>
      </c>
      <c r="K228" s="259" t="s">
        <v>551</v>
      </c>
      <c r="L228" s="259" t="s">
        <v>581</v>
      </c>
      <c r="M228" s="259" t="s">
        <v>601</v>
      </c>
      <c r="N228" s="259" t="s">
        <v>818</v>
      </c>
      <c r="O228" s="377" t="s">
        <v>1066</v>
      </c>
      <c r="P228" s="378" t="s">
        <v>2021</v>
      </c>
      <c r="Q228" s="379" t="s">
        <v>1028</v>
      </c>
      <c r="R228" s="385">
        <v>0</v>
      </c>
      <c r="S228" s="385">
        <v>368453.8</v>
      </c>
      <c r="T228" s="385">
        <v>368453.8</v>
      </c>
      <c r="U228" s="385">
        <v>368453.8</v>
      </c>
      <c r="V228" s="385">
        <v>368453.8</v>
      </c>
      <c r="W228" s="385">
        <v>368453.8</v>
      </c>
      <c r="X228" s="390">
        <v>1</v>
      </c>
      <c r="Y228" s="390">
        <v>1</v>
      </c>
    </row>
    <row r="229" spans="1:25" customFormat="1" ht="27" x14ac:dyDescent="0.2">
      <c r="A229" s="259">
        <v>4</v>
      </c>
      <c r="B229" s="259" t="s">
        <v>173</v>
      </c>
      <c r="C229" s="259" t="s">
        <v>579</v>
      </c>
      <c r="D229" s="259" t="s">
        <v>231</v>
      </c>
      <c r="E229" s="260" t="s">
        <v>821</v>
      </c>
      <c r="F229" s="259" t="s">
        <v>1071</v>
      </c>
      <c r="G229" s="260" t="s">
        <v>1072</v>
      </c>
      <c r="H229" s="259" t="s">
        <v>1163</v>
      </c>
      <c r="I229" s="259" t="s">
        <v>1163</v>
      </c>
      <c r="J229" s="260" t="s">
        <v>179</v>
      </c>
      <c r="K229" s="259" t="s">
        <v>551</v>
      </c>
      <c r="L229" s="259" t="s">
        <v>582</v>
      </c>
      <c r="M229" s="259" t="s">
        <v>601</v>
      </c>
      <c r="N229" s="259" t="s">
        <v>822</v>
      </c>
      <c r="O229" s="377" t="s">
        <v>1066</v>
      </c>
      <c r="P229" s="378" t="s">
        <v>2021</v>
      </c>
      <c r="Q229" s="379" t="s">
        <v>1074</v>
      </c>
      <c r="R229" s="385">
        <v>0</v>
      </c>
      <c r="S229" s="385">
        <v>290545.51</v>
      </c>
      <c r="T229" s="385">
        <v>290545.51</v>
      </c>
      <c r="U229" s="385">
        <v>290545.51</v>
      </c>
      <c r="V229" s="385">
        <v>290545.51</v>
      </c>
      <c r="W229" s="385">
        <v>290545.51</v>
      </c>
      <c r="X229" s="390">
        <v>1</v>
      </c>
      <c r="Y229" s="390">
        <v>1</v>
      </c>
    </row>
    <row r="230" spans="1:25" customFormat="1" ht="27" x14ac:dyDescent="0.2">
      <c r="A230" s="259">
        <v>5</v>
      </c>
      <c r="B230" s="259" t="s">
        <v>173</v>
      </c>
      <c r="C230" s="259" t="s">
        <v>579</v>
      </c>
      <c r="D230" s="259" t="s">
        <v>583</v>
      </c>
      <c r="E230" s="260" t="s">
        <v>824</v>
      </c>
      <c r="F230" s="259" t="s">
        <v>1067</v>
      </c>
      <c r="G230" s="260" t="s">
        <v>1068</v>
      </c>
      <c r="H230" s="259" t="s">
        <v>1254</v>
      </c>
      <c r="I230" s="259" t="s">
        <v>1254</v>
      </c>
      <c r="J230" s="260" t="s">
        <v>179</v>
      </c>
      <c r="K230" s="259" t="s">
        <v>551</v>
      </c>
      <c r="L230" s="259" t="s">
        <v>512</v>
      </c>
      <c r="M230" s="259" t="s">
        <v>601</v>
      </c>
      <c r="N230" s="259" t="s">
        <v>673</v>
      </c>
      <c r="O230" s="377" t="s">
        <v>1066</v>
      </c>
      <c r="P230" s="378" t="s">
        <v>2021</v>
      </c>
      <c r="Q230" s="379" t="s">
        <v>1070</v>
      </c>
      <c r="R230" s="385">
        <v>0</v>
      </c>
      <c r="S230" s="385">
        <v>160892.79999999999</v>
      </c>
      <c r="T230" s="385">
        <v>160892.79999999999</v>
      </c>
      <c r="U230" s="385">
        <v>160892.79999999999</v>
      </c>
      <c r="V230" s="385">
        <v>160892.79999999999</v>
      </c>
      <c r="W230" s="385">
        <v>160892.79999999999</v>
      </c>
      <c r="X230" s="390">
        <v>1</v>
      </c>
      <c r="Y230" s="390">
        <v>1</v>
      </c>
    </row>
    <row r="231" spans="1:25" customFormat="1" ht="36" x14ac:dyDescent="0.2">
      <c r="A231" s="259">
        <v>6</v>
      </c>
      <c r="B231" s="259" t="s">
        <v>173</v>
      </c>
      <c r="C231" s="259" t="s">
        <v>579</v>
      </c>
      <c r="D231" s="259" t="s">
        <v>825</v>
      </c>
      <c r="E231" s="260" t="s">
        <v>826</v>
      </c>
      <c r="F231" s="259" t="s">
        <v>1255</v>
      </c>
      <c r="G231" s="260" t="s">
        <v>1256</v>
      </c>
      <c r="H231" s="259" t="s">
        <v>1026</v>
      </c>
      <c r="I231" s="259" t="s">
        <v>1026</v>
      </c>
      <c r="J231" s="260" t="s">
        <v>320</v>
      </c>
      <c r="K231" s="259" t="s">
        <v>550</v>
      </c>
      <c r="L231" s="259" t="s">
        <v>636</v>
      </c>
      <c r="M231" s="259" t="s">
        <v>598</v>
      </c>
      <c r="N231" s="259" t="s">
        <v>827</v>
      </c>
      <c r="O231" s="377" t="s">
        <v>1066</v>
      </c>
      <c r="P231" s="378" t="s">
        <v>2021</v>
      </c>
      <c r="Q231" s="379" t="s">
        <v>1257</v>
      </c>
      <c r="R231" s="385">
        <v>0</v>
      </c>
      <c r="S231" s="385">
        <v>365038.46</v>
      </c>
      <c r="T231" s="385">
        <v>365038.46</v>
      </c>
      <c r="U231" s="385">
        <v>365038.46</v>
      </c>
      <c r="V231" s="385">
        <v>365038.46</v>
      </c>
      <c r="W231" s="385">
        <v>365038.46</v>
      </c>
      <c r="X231" s="390">
        <v>1</v>
      </c>
      <c r="Y231" s="390">
        <v>1</v>
      </c>
    </row>
    <row r="232" spans="1:25" customFormat="1" ht="36" x14ac:dyDescent="0.2">
      <c r="A232" s="259">
        <v>7</v>
      </c>
      <c r="B232" s="259" t="s">
        <v>173</v>
      </c>
      <c r="C232" s="259" t="s">
        <v>579</v>
      </c>
      <c r="D232" s="259" t="s">
        <v>828</v>
      </c>
      <c r="E232" s="260" t="s">
        <v>829</v>
      </c>
      <c r="F232" s="259" t="s">
        <v>1089</v>
      </c>
      <c r="G232" s="260" t="s">
        <v>1090</v>
      </c>
      <c r="H232" s="259" t="s">
        <v>1026</v>
      </c>
      <c r="I232" s="259" t="s">
        <v>1026</v>
      </c>
      <c r="J232" s="260" t="s">
        <v>320</v>
      </c>
      <c r="K232" s="259" t="s">
        <v>550</v>
      </c>
      <c r="L232" s="259" t="s">
        <v>636</v>
      </c>
      <c r="M232" s="259" t="s">
        <v>598</v>
      </c>
      <c r="N232" s="259" t="s">
        <v>827</v>
      </c>
      <c r="O232" s="377" t="s">
        <v>1066</v>
      </c>
      <c r="P232" s="378" t="s">
        <v>2021</v>
      </c>
      <c r="Q232" s="379" t="s">
        <v>1092</v>
      </c>
      <c r="R232" s="385">
        <v>0</v>
      </c>
      <c r="S232" s="385">
        <v>390018.86</v>
      </c>
      <c r="T232" s="385">
        <v>390018.86</v>
      </c>
      <c r="U232" s="385">
        <v>390018.86</v>
      </c>
      <c r="V232" s="385">
        <v>390018.86</v>
      </c>
      <c r="W232" s="385">
        <v>390018.86</v>
      </c>
      <c r="X232" s="390">
        <v>1</v>
      </c>
      <c r="Y232" s="390">
        <v>1</v>
      </c>
    </row>
    <row r="233" spans="1:25" customFormat="1" ht="36" x14ac:dyDescent="0.2">
      <c r="A233" s="259">
        <v>8</v>
      </c>
      <c r="B233" s="259" t="s">
        <v>173</v>
      </c>
      <c r="C233" s="259" t="s">
        <v>579</v>
      </c>
      <c r="D233" s="259" t="s">
        <v>830</v>
      </c>
      <c r="E233" s="260" t="s">
        <v>831</v>
      </c>
      <c r="F233" s="259" t="s">
        <v>1089</v>
      </c>
      <c r="G233" s="260" t="s">
        <v>1090</v>
      </c>
      <c r="H233" s="259" t="s">
        <v>1026</v>
      </c>
      <c r="I233" s="259" t="s">
        <v>1026</v>
      </c>
      <c r="J233" s="260" t="s">
        <v>320</v>
      </c>
      <c r="K233" s="259" t="s">
        <v>550</v>
      </c>
      <c r="L233" s="259" t="s">
        <v>636</v>
      </c>
      <c r="M233" s="259" t="s">
        <v>598</v>
      </c>
      <c r="N233" s="259" t="s">
        <v>827</v>
      </c>
      <c r="O233" s="377" t="s">
        <v>1066</v>
      </c>
      <c r="P233" s="378" t="s">
        <v>2021</v>
      </c>
      <c r="Q233" s="379" t="s">
        <v>1092</v>
      </c>
      <c r="R233" s="385">
        <v>0</v>
      </c>
      <c r="S233" s="385">
        <v>333750.21000000002</v>
      </c>
      <c r="T233" s="385">
        <v>333750.21000000002</v>
      </c>
      <c r="U233" s="385">
        <v>333750.21000000002</v>
      </c>
      <c r="V233" s="385">
        <v>333750.21000000002</v>
      </c>
      <c r="W233" s="385">
        <v>333750.21000000002</v>
      </c>
      <c r="X233" s="390">
        <v>1</v>
      </c>
      <c r="Y233" s="390">
        <v>1</v>
      </c>
    </row>
    <row r="234" spans="1:25" customFormat="1" ht="36" x14ac:dyDescent="0.2">
      <c r="A234" s="259">
        <v>9</v>
      </c>
      <c r="B234" s="259" t="s">
        <v>173</v>
      </c>
      <c r="C234" s="259" t="s">
        <v>579</v>
      </c>
      <c r="D234" s="259" t="s">
        <v>832</v>
      </c>
      <c r="E234" s="260" t="s">
        <v>833</v>
      </c>
      <c r="F234" s="259" t="s">
        <v>1155</v>
      </c>
      <c r="G234" s="260" t="s">
        <v>1156</v>
      </c>
      <c r="H234" s="259" t="s">
        <v>1026</v>
      </c>
      <c r="I234" s="259" t="s">
        <v>1026</v>
      </c>
      <c r="J234" s="260" t="s">
        <v>320</v>
      </c>
      <c r="K234" s="259" t="s">
        <v>834</v>
      </c>
      <c r="L234" s="259" t="s">
        <v>570</v>
      </c>
      <c r="M234" s="259" t="s">
        <v>869</v>
      </c>
      <c r="N234" s="259" t="s">
        <v>178</v>
      </c>
      <c r="O234" s="377" t="s">
        <v>1066</v>
      </c>
      <c r="P234" s="378" t="s">
        <v>2021</v>
      </c>
      <c r="Q234" s="379" t="s">
        <v>1258</v>
      </c>
      <c r="R234" s="385">
        <v>0</v>
      </c>
      <c r="S234" s="385">
        <v>360034.33</v>
      </c>
      <c r="T234" s="385">
        <v>349284.03</v>
      </c>
      <c r="U234" s="385">
        <v>331811.59999999998</v>
      </c>
      <c r="V234" s="385">
        <v>331811.59999999998</v>
      </c>
      <c r="W234" s="385">
        <v>331811.59999999998</v>
      </c>
      <c r="X234" s="390">
        <v>0.92161100303962673</v>
      </c>
      <c r="Y234" s="390">
        <v>1</v>
      </c>
    </row>
    <row r="235" spans="1:25" customFormat="1" ht="27" x14ac:dyDescent="0.2">
      <c r="A235" s="259">
        <v>10</v>
      </c>
      <c r="B235" s="259" t="s">
        <v>173</v>
      </c>
      <c r="C235" s="259" t="s">
        <v>579</v>
      </c>
      <c r="D235" s="259" t="s">
        <v>835</v>
      </c>
      <c r="E235" s="260" t="s">
        <v>836</v>
      </c>
      <c r="F235" s="259" t="s">
        <v>1160</v>
      </c>
      <c r="G235" s="260" t="s">
        <v>1161</v>
      </c>
      <c r="H235" s="259" t="s">
        <v>1026</v>
      </c>
      <c r="I235" s="259" t="s">
        <v>1026</v>
      </c>
      <c r="J235" s="260" t="s">
        <v>320</v>
      </c>
      <c r="K235" s="259" t="s">
        <v>837</v>
      </c>
      <c r="L235" s="259" t="s">
        <v>506</v>
      </c>
      <c r="M235" s="259" t="s">
        <v>858</v>
      </c>
      <c r="N235" s="259" t="s">
        <v>1695</v>
      </c>
      <c r="O235" s="377" t="s">
        <v>1066</v>
      </c>
      <c r="P235" s="378" t="s">
        <v>2021</v>
      </c>
      <c r="Q235" s="379" t="s">
        <v>1259</v>
      </c>
      <c r="R235" s="385">
        <v>0</v>
      </c>
      <c r="S235" s="385">
        <v>345688.32000000001</v>
      </c>
      <c r="T235" s="385">
        <v>345688.32000000001</v>
      </c>
      <c r="U235" s="385">
        <v>345688.32000000001</v>
      </c>
      <c r="V235" s="385">
        <v>345688.32000000001</v>
      </c>
      <c r="W235" s="385">
        <v>240793.32</v>
      </c>
      <c r="X235" s="390">
        <v>1</v>
      </c>
      <c r="Y235" s="390">
        <v>1</v>
      </c>
    </row>
    <row r="236" spans="1:25" customFormat="1" ht="36" x14ac:dyDescent="0.2">
      <c r="A236" s="259">
        <v>11</v>
      </c>
      <c r="B236" s="259" t="s">
        <v>173</v>
      </c>
      <c r="C236" s="259" t="s">
        <v>579</v>
      </c>
      <c r="D236" s="259" t="s">
        <v>838</v>
      </c>
      <c r="E236" s="260" t="s">
        <v>839</v>
      </c>
      <c r="F236" s="259" t="s">
        <v>1179</v>
      </c>
      <c r="G236" s="260" t="s">
        <v>1180</v>
      </c>
      <c r="H236" s="259" t="s">
        <v>1026</v>
      </c>
      <c r="I236" s="259" t="s">
        <v>1026</v>
      </c>
      <c r="J236" s="260" t="s">
        <v>320</v>
      </c>
      <c r="K236" s="259" t="s">
        <v>608</v>
      </c>
      <c r="L236" s="259" t="s">
        <v>506</v>
      </c>
      <c r="M236" s="259" t="s">
        <v>863</v>
      </c>
      <c r="N236" s="259" t="s">
        <v>1714</v>
      </c>
      <c r="O236" s="377" t="s">
        <v>1066</v>
      </c>
      <c r="P236" s="378" t="s">
        <v>2021</v>
      </c>
      <c r="Q236" s="379" t="s">
        <v>1260</v>
      </c>
      <c r="R236" s="385">
        <v>0</v>
      </c>
      <c r="S236" s="385">
        <v>351741.95</v>
      </c>
      <c r="T236" s="385">
        <v>351741.95</v>
      </c>
      <c r="U236" s="385">
        <v>351741.95</v>
      </c>
      <c r="V236" s="385">
        <v>351741.95</v>
      </c>
      <c r="W236" s="385">
        <v>234280.81</v>
      </c>
      <c r="X236" s="390">
        <v>1</v>
      </c>
      <c r="Y236" s="390">
        <v>1</v>
      </c>
    </row>
    <row r="237" spans="1:25" customFormat="1" ht="36" x14ac:dyDescent="0.2">
      <c r="A237" s="259">
        <v>12</v>
      </c>
      <c r="B237" s="259" t="s">
        <v>173</v>
      </c>
      <c r="C237" s="259" t="s">
        <v>579</v>
      </c>
      <c r="D237" s="259" t="s">
        <v>840</v>
      </c>
      <c r="E237" s="260" t="s">
        <v>841</v>
      </c>
      <c r="F237" s="259" t="s">
        <v>1082</v>
      </c>
      <c r="G237" s="260" t="s">
        <v>1261</v>
      </c>
      <c r="H237" s="259" t="s">
        <v>1026</v>
      </c>
      <c r="I237" s="259" t="s">
        <v>1026</v>
      </c>
      <c r="J237" s="260" t="s">
        <v>320</v>
      </c>
      <c r="K237" s="259" t="s">
        <v>834</v>
      </c>
      <c r="L237" s="259" t="s">
        <v>570</v>
      </c>
      <c r="M237" s="259" t="s">
        <v>869</v>
      </c>
      <c r="N237" s="259" t="s">
        <v>178</v>
      </c>
      <c r="O237" s="377" t="s">
        <v>1066</v>
      </c>
      <c r="P237" s="378" t="s">
        <v>2021</v>
      </c>
      <c r="Q237" s="379" t="s">
        <v>1085</v>
      </c>
      <c r="R237" s="385">
        <v>0</v>
      </c>
      <c r="S237" s="385">
        <v>360036.43</v>
      </c>
      <c r="T237" s="385">
        <v>349046.68</v>
      </c>
      <c r="U237" s="385">
        <v>320264.56</v>
      </c>
      <c r="V237" s="385">
        <v>320264.56</v>
      </c>
      <c r="W237" s="385">
        <v>320264.56</v>
      </c>
      <c r="X237" s="390">
        <v>0.88953376190292743</v>
      </c>
      <c r="Y237" s="390">
        <v>1</v>
      </c>
    </row>
    <row r="238" spans="1:25" customFormat="1" ht="27" x14ac:dyDescent="0.2">
      <c r="A238" s="259">
        <v>13</v>
      </c>
      <c r="B238" s="259" t="s">
        <v>173</v>
      </c>
      <c r="C238" s="259" t="s">
        <v>579</v>
      </c>
      <c r="D238" s="259" t="s">
        <v>842</v>
      </c>
      <c r="E238" s="260" t="s">
        <v>843</v>
      </c>
      <c r="F238" s="259" t="s">
        <v>1262</v>
      </c>
      <c r="G238" s="260" t="s">
        <v>1263</v>
      </c>
      <c r="H238" s="259" t="s">
        <v>1026</v>
      </c>
      <c r="I238" s="259" t="s">
        <v>1026</v>
      </c>
      <c r="J238" s="260" t="s">
        <v>320</v>
      </c>
      <c r="K238" s="259" t="s">
        <v>844</v>
      </c>
      <c r="L238" s="259" t="s">
        <v>570</v>
      </c>
      <c r="M238" s="259" t="s">
        <v>1715</v>
      </c>
      <c r="N238" s="259" t="s">
        <v>178</v>
      </c>
      <c r="O238" s="377" t="s">
        <v>1066</v>
      </c>
      <c r="P238" s="378" t="s">
        <v>2021</v>
      </c>
      <c r="Q238" s="379" t="s">
        <v>1264</v>
      </c>
      <c r="R238" s="385">
        <v>0</v>
      </c>
      <c r="S238" s="385">
        <v>366662.51</v>
      </c>
      <c r="T238" s="385">
        <v>355169.66</v>
      </c>
      <c r="U238" s="385">
        <v>253952.08</v>
      </c>
      <c r="V238" s="385">
        <v>253952.08</v>
      </c>
      <c r="W238" s="385">
        <v>253952.08</v>
      </c>
      <c r="X238" s="390">
        <v>0.69260443343389533</v>
      </c>
      <c r="Y238" s="390">
        <v>1</v>
      </c>
    </row>
    <row r="239" spans="1:25" customFormat="1" ht="18" x14ac:dyDescent="0.2">
      <c r="A239" s="259">
        <v>14</v>
      </c>
      <c r="B239" s="259" t="s">
        <v>173</v>
      </c>
      <c r="C239" s="259" t="s">
        <v>579</v>
      </c>
      <c r="D239" s="259" t="s">
        <v>845</v>
      </c>
      <c r="E239" s="260" t="s">
        <v>610</v>
      </c>
      <c r="F239" s="259" t="s">
        <v>1179</v>
      </c>
      <c r="G239" s="260" t="s">
        <v>1180</v>
      </c>
      <c r="H239" s="259" t="s">
        <v>1183</v>
      </c>
      <c r="I239" s="259" t="s">
        <v>1183</v>
      </c>
      <c r="J239" s="260" t="s">
        <v>948</v>
      </c>
      <c r="K239" s="259" t="s">
        <v>844</v>
      </c>
      <c r="L239" s="259" t="s">
        <v>506</v>
      </c>
      <c r="M239" s="259" t="s">
        <v>834</v>
      </c>
      <c r="N239" s="259" t="s">
        <v>1716</v>
      </c>
      <c r="O239" s="377" t="s">
        <v>1066</v>
      </c>
      <c r="P239" s="378" t="s">
        <v>2021</v>
      </c>
      <c r="Q239" s="379" t="s">
        <v>1260</v>
      </c>
      <c r="R239" s="385">
        <v>0</v>
      </c>
      <c r="S239" s="385">
        <v>147096.76</v>
      </c>
      <c r="T239" s="385">
        <v>147096.76</v>
      </c>
      <c r="U239" s="385">
        <v>147096.76</v>
      </c>
      <c r="V239" s="385">
        <v>147096.76</v>
      </c>
      <c r="W239" s="385">
        <v>147096.76</v>
      </c>
      <c r="X239" s="390">
        <v>1</v>
      </c>
      <c r="Y239" s="390">
        <v>1</v>
      </c>
    </row>
    <row r="240" spans="1:25" customFormat="1" ht="12.75" x14ac:dyDescent="0.2">
      <c r="A240" s="255">
        <v>14</v>
      </c>
      <c r="B240" s="256" t="s">
        <v>1029</v>
      </c>
      <c r="C240" s="256"/>
      <c r="D240" s="256"/>
      <c r="E240" s="256"/>
      <c r="F240" s="256"/>
      <c r="G240" s="256"/>
      <c r="H240" s="256"/>
      <c r="I240" s="256"/>
      <c r="J240" s="256"/>
      <c r="K240" s="256"/>
      <c r="L240" s="256"/>
      <c r="M240" s="256"/>
      <c r="N240" s="256"/>
      <c r="O240" s="381"/>
      <c r="P240" s="382"/>
      <c r="Q240" s="382"/>
      <c r="R240" s="386">
        <f>SUM(R226:R239)</f>
        <v>0</v>
      </c>
      <c r="S240" s="386">
        <f t="shared" ref="S240:W240" si="22">SUM(S226:S239)</f>
        <v>4496474.0199999996</v>
      </c>
      <c r="T240" s="386">
        <f t="shared" si="22"/>
        <v>4463241.12</v>
      </c>
      <c r="U240" s="386">
        <f t="shared" si="22"/>
        <v>4315768.99</v>
      </c>
      <c r="V240" s="386">
        <f t="shared" si="22"/>
        <v>4315768.99</v>
      </c>
      <c r="W240" s="386">
        <f t="shared" si="22"/>
        <v>4093412.8499999996</v>
      </c>
      <c r="X240" s="391"/>
      <c r="Y240" s="391"/>
    </row>
    <row r="241" spans="1:25" customFormat="1" ht="12.75" x14ac:dyDescent="0.2">
      <c r="A241" s="255"/>
      <c r="B241" s="256" t="s">
        <v>1265</v>
      </c>
      <c r="C241" s="256"/>
      <c r="D241" s="256"/>
      <c r="E241" s="256"/>
      <c r="F241" s="256"/>
      <c r="G241" s="256"/>
      <c r="H241" s="256"/>
      <c r="I241" s="256"/>
      <c r="J241" s="256"/>
      <c r="K241" s="256"/>
      <c r="L241" s="256"/>
      <c r="M241" s="256"/>
      <c r="N241" s="256"/>
      <c r="O241" s="381"/>
      <c r="P241" s="382"/>
      <c r="Q241" s="382"/>
      <c r="R241" s="386"/>
      <c r="S241" s="386"/>
      <c r="T241" s="386"/>
      <c r="U241" s="386"/>
      <c r="V241" s="386"/>
      <c r="W241" s="386"/>
      <c r="X241" s="391"/>
      <c r="Y241" s="391"/>
    </row>
    <row r="242" spans="1:25" customFormat="1" ht="18" x14ac:dyDescent="0.2">
      <c r="A242" s="259">
        <v>1</v>
      </c>
      <c r="B242" s="259" t="s">
        <v>278</v>
      </c>
      <c r="C242" s="259" t="s">
        <v>584</v>
      </c>
      <c r="D242" s="259" t="s">
        <v>285</v>
      </c>
      <c r="E242" s="260" t="s">
        <v>286</v>
      </c>
      <c r="F242" s="259" t="s">
        <v>1025</v>
      </c>
      <c r="G242" s="260" t="s">
        <v>681</v>
      </c>
      <c r="H242" s="259" t="s">
        <v>1026</v>
      </c>
      <c r="I242" s="259" t="s">
        <v>1037</v>
      </c>
      <c r="J242" s="260" t="s">
        <v>186</v>
      </c>
      <c r="K242" s="259" t="s">
        <v>492</v>
      </c>
      <c r="L242" s="259" t="s">
        <v>493</v>
      </c>
      <c r="M242" s="259" t="s">
        <v>492</v>
      </c>
      <c r="N242" s="259" t="s">
        <v>178</v>
      </c>
      <c r="O242" s="377" t="s">
        <v>1033</v>
      </c>
      <c r="P242" s="378" t="s">
        <v>2021</v>
      </c>
      <c r="Q242" s="379" t="s">
        <v>1028</v>
      </c>
      <c r="R242" s="385">
        <v>7078075</v>
      </c>
      <c r="S242" s="385">
        <v>5723715.0899999999</v>
      </c>
      <c r="T242" s="385">
        <v>5597945.9400000004</v>
      </c>
      <c r="U242" s="385">
        <v>3546579.63</v>
      </c>
      <c r="V242" s="385">
        <v>3546579.63</v>
      </c>
      <c r="W242" s="385">
        <v>3534625.26</v>
      </c>
      <c r="X242" s="390">
        <v>0.61962896025280667</v>
      </c>
      <c r="Y242" s="390">
        <v>0.62</v>
      </c>
    </row>
    <row r="243" spans="1:25" customFormat="1" ht="18" x14ac:dyDescent="0.2">
      <c r="A243" s="259">
        <v>2</v>
      </c>
      <c r="B243" s="259" t="s">
        <v>278</v>
      </c>
      <c r="C243" s="259" t="s">
        <v>584</v>
      </c>
      <c r="D243" s="259" t="s">
        <v>1717</v>
      </c>
      <c r="E243" s="260" t="s">
        <v>286</v>
      </c>
      <c r="F243" s="259" t="s">
        <v>1025</v>
      </c>
      <c r="G243" s="260" t="s">
        <v>681</v>
      </c>
      <c r="H243" s="259" t="s">
        <v>1026</v>
      </c>
      <c r="I243" s="259" t="s">
        <v>1037</v>
      </c>
      <c r="J243" s="260" t="s">
        <v>186</v>
      </c>
      <c r="K243" s="259" t="s">
        <v>587</v>
      </c>
      <c r="L243" s="259" t="s">
        <v>506</v>
      </c>
      <c r="M243" s="259" t="s">
        <v>1460</v>
      </c>
      <c r="N243" s="259" t="s">
        <v>178</v>
      </c>
      <c r="O243" s="377" t="s">
        <v>1042</v>
      </c>
      <c r="P243" s="378" t="s">
        <v>2021</v>
      </c>
      <c r="Q243" s="379" t="s">
        <v>1718</v>
      </c>
      <c r="R243" s="385">
        <v>0</v>
      </c>
      <c r="S243" s="385">
        <v>178600</v>
      </c>
      <c r="T243" s="385">
        <v>178600</v>
      </c>
      <c r="U243" s="385">
        <v>157761.56</v>
      </c>
      <c r="V243" s="385">
        <v>157761.56</v>
      </c>
      <c r="W243" s="385">
        <v>157761.56</v>
      </c>
      <c r="X243" s="390">
        <v>0.88332340425531919</v>
      </c>
      <c r="Y243" s="390">
        <v>0.88</v>
      </c>
    </row>
    <row r="244" spans="1:25" customFormat="1" ht="18" x14ac:dyDescent="0.2">
      <c r="A244" s="259">
        <v>3</v>
      </c>
      <c r="B244" s="259" t="s">
        <v>278</v>
      </c>
      <c r="C244" s="259" t="s">
        <v>584</v>
      </c>
      <c r="D244" s="259" t="s">
        <v>1719</v>
      </c>
      <c r="E244" s="260" t="s">
        <v>286</v>
      </c>
      <c r="F244" s="259" t="s">
        <v>1025</v>
      </c>
      <c r="G244" s="260" t="s">
        <v>681</v>
      </c>
      <c r="H244" s="259" t="s">
        <v>1026</v>
      </c>
      <c r="I244" s="259" t="s">
        <v>1037</v>
      </c>
      <c r="J244" s="260" t="s">
        <v>186</v>
      </c>
      <c r="K244" s="259" t="s">
        <v>587</v>
      </c>
      <c r="L244" s="259" t="s">
        <v>506</v>
      </c>
      <c r="M244" s="259" t="s">
        <v>1460</v>
      </c>
      <c r="N244" s="259" t="s">
        <v>178</v>
      </c>
      <c r="O244" s="377" t="s">
        <v>1027</v>
      </c>
      <c r="P244" s="378" t="s">
        <v>2021</v>
      </c>
      <c r="Q244" s="379" t="s">
        <v>1720</v>
      </c>
      <c r="R244" s="385">
        <v>0</v>
      </c>
      <c r="S244" s="385">
        <v>131729.73000000001</v>
      </c>
      <c r="T244" s="385">
        <v>131729.73000000001</v>
      </c>
      <c r="U244" s="385">
        <v>124026.74</v>
      </c>
      <c r="V244" s="385">
        <v>124026.74</v>
      </c>
      <c r="W244" s="385">
        <v>124026.74</v>
      </c>
      <c r="X244" s="390">
        <v>0.94152428612736094</v>
      </c>
      <c r="Y244" s="390">
        <v>0.94</v>
      </c>
    </row>
    <row r="245" spans="1:25" customFormat="1" ht="27" x14ac:dyDescent="0.2">
      <c r="A245" s="259">
        <v>4</v>
      </c>
      <c r="B245" s="259" t="s">
        <v>278</v>
      </c>
      <c r="C245" s="259" t="s">
        <v>584</v>
      </c>
      <c r="D245" s="259" t="s">
        <v>281</v>
      </c>
      <c r="E245" s="260" t="s">
        <v>585</v>
      </c>
      <c r="F245" s="259" t="s">
        <v>1025</v>
      </c>
      <c r="G245" s="260" t="s">
        <v>681</v>
      </c>
      <c r="H245" s="259" t="s">
        <v>1026</v>
      </c>
      <c r="I245" s="259" t="s">
        <v>1026</v>
      </c>
      <c r="J245" s="260" t="s">
        <v>254</v>
      </c>
      <c r="K245" s="259" t="s">
        <v>492</v>
      </c>
      <c r="L245" s="259" t="s">
        <v>497</v>
      </c>
      <c r="M245" s="259" t="s">
        <v>492</v>
      </c>
      <c r="N245" s="259" t="s">
        <v>497</v>
      </c>
      <c r="O245" s="377" t="s">
        <v>1033</v>
      </c>
      <c r="P245" s="378" t="s">
        <v>2021</v>
      </c>
      <c r="Q245" s="379" t="s">
        <v>1028</v>
      </c>
      <c r="R245" s="385">
        <v>200000</v>
      </c>
      <c r="S245" s="385">
        <v>196048.56</v>
      </c>
      <c r="T245" s="385">
        <v>196048.56</v>
      </c>
      <c r="U245" s="385">
        <v>196048.56</v>
      </c>
      <c r="V245" s="385">
        <v>196048.56</v>
      </c>
      <c r="W245" s="385">
        <v>196048.56</v>
      </c>
      <c r="X245" s="390">
        <v>1</v>
      </c>
      <c r="Y245" s="390">
        <v>1</v>
      </c>
    </row>
    <row r="246" spans="1:25" customFormat="1" ht="18" x14ac:dyDescent="0.2">
      <c r="A246" s="259">
        <v>5</v>
      </c>
      <c r="B246" s="259" t="s">
        <v>278</v>
      </c>
      <c r="C246" s="259" t="s">
        <v>584</v>
      </c>
      <c r="D246" s="259" t="s">
        <v>298</v>
      </c>
      <c r="E246" s="260" t="s">
        <v>299</v>
      </c>
      <c r="F246" s="259" t="s">
        <v>1025</v>
      </c>
      <c r="G246" s="260" t="s">
        <v>681</v>
      </c>
      <c r="H246" s="259" t="s">
        <v>1026</v>
      </c>
      <c r="I246" s="259" t="s">
        <v>1037</v>
      </c>
      <c r="J246" s="260" t="s">
        <v>254</v>
      </c>
      <c r="K246" s="259" t="s">
        <v>502</v>
      </c>
      <c r="L246" s="259" t="s">
        <v>518</v>
      </c>
      <c r="M246" s="259" t="s">
        <v>178</v>
      </c>
      <c r="N246" s="259" t="s">
        <v>178</v>
      </c>
      <c r="O246" s="377" t="s">
        <v>1033</v>
      </c>
      <c r="P246" s="378" t="s">
        <v>2021</v>
      </c>
      <c r="Q246" s="379" t="s">
        <v>1245</v>
      </c>
      <c r="R246" s="385">
        <v>300000</v>
      </c>
      <c r="S246" s="385">
        <v>0</v>
      </c>
      <c r="T246" s="385">
        <v>0</v>
      </c>
      <c r="U246" s="385">
        <v>0</v>
      </c>
      <c r="V246" s="385">
        <v>0</v>
      </c>
      <c r="W246" s="385">
        <v>0</v>
      </c>
      <c r="X246" s="390" t="s">
        <v>1048</v>
      </c>
      <c r="Y246" s="390">
        <v>0</v>
      </c>
    </row>
    <row r="247" spans="1:25" customFormat="1" ht="18" x14ac:dyDescent="0.2">
      <c r="A247" s="259">
        <v>6</v>
      </c>
      <c r="B247" s="259" t="s">
        <v>567</v>
      </c>
      <c r="C247" s="259" t="s">
        <v>584</v>
      </c>
      <c r="D247" s="259" t="s">
        <v>300</v>
      </c>
      <c r="E247" s="260" t="s">
        <v>301</v>
      </c>
      <c r="F247" s="259" t="s">
        <v>1025</v>
      </c>
      <c r="G247" s="260" t="s">
        <v>681</v>
      </c>
      <c r="H247" s="259" t="s">
        <v>1026</v>
      </c>
      <c r="I247" s="259" t="s">
        <v>1026</v>
      </c>
      <c r="J247" s="260" t="s">
        <v>254</v>
      </c>
      <c r="K247" s="259" t="s">
        <v>502</v>
      </c>
      <c r="L247" s="259" t="s">
        <v>518</v>
      </c>
      <c r="M247" s="259" t="s">
        <v>944</v>
      </c>
      <c r="N247" s="259" t="s">
        <v>533</v>
      </c>
      <c r="O247" s="377" t="s">
        <v>1033</v>
      </c>
      <c r="P247" s="378" t="s">
        <v>2021</v>
      </c>
      <c r="Q247" s="379" t="s">
        <v>1266</v>
      </c>
      <c r="R247" s="385">
        <v>500000</v>
      </c>
      <c r="S247" s="385">
        <v>494334.52</v>
      </c>
      <c r="T247" s="385">
        <v>494334.52</v>
      </c>
      <c r="U247" s="385">
        <v>494334.52</v>
      </c>
      <c r="V247" s="385">
        <v>494334.52</v>
      </c>
      <c r="W247" s="385">
        <v>146334.51999999999</v>
      </c>
      <c r="X247" s="390">
        <v>1</v>
      </c>
      <c r="Y247" s="390">
        <v>1</v>
      </c>
    </row>
    <row r="248" spans="1:25" customFormat="1" ht="18" x14ac:dyDescent="0.2">
      <c r="A248" s="259">
        <v>7</v>
      </c>
      <c r="B248" s="259" t="s">
        <v>278</v>
      </c>
      <c r="C248" s="259" t="s">
        <v>584</v>
      </c>
      <c r="D248" s="259" t="s">
        <v>303</v>
      </c>
      <c r="E248" s="260" t="s">
        <v>304</v>
      </c>
      <c r="F248" s="259" t="s">
        <v>1025</v>
      </c>
      <c r="G248" s="260" t="s">
        <v>681</v>
      </c>
      <c r="H248" s="259" t="s">
        <v>1026</v>
      </c>
      <c r="I248" s="259" t="s">
        <v>1026</v>
      </c>
      <c r="J248" s="260" t="s">
        <v>254</v>
      </c>
      <c r="K248" s="259" t="s">
        <v>492</v>
      </c>
      <c r="L248" s="259" t="s">
        <v>493</v>
      </c>
      <c r="M248" s="259" t="s">
        <v>536</v>
      </c>
      <c r="N248" s="259" t="s">
        <v>533</v>
      </c>
      <c r="O248" s="377" t="s">
        <v>1033</v>
      </c>
      <c r="P248" s="378" t="s">
        <v>2021</v>
      </c>
      <c r="Q248" s="379" t="s">
        <v>1267</v>
      </c>
      <c r="R248" s="385">
        <v>200000</v>
      </c>
      <c r="S248" s="385">
        <v>15718</v>
      </c>
      <c r="T248" s="385">
        <v>15718</v>
      </c>
      <c r="U248" s="385">
        <v>15718</v>
      </c>
      <c r="V248" s="385">
        <v>15718</v>
      </c>
      <c r="W248" s="385">
        <v>15718</v>
      </c>
      <c r="X248" s="390">
        <v>1</v>
      </c>
      <c r="Y248" s="390">
        <v>1</v>
      </c>
    </row>
    <row r="249" spans="1:25" customFormat="1" ht="18" x14ac:dyDescent="0.2">
      <c r="A249" s="259">
        <v>8</v>
      </c>
      <c r="B249" s="259" t="s">
        <v>278</v>
      </c>
      <c r="C249" s="259" t="s">
        <v>584</v>
      </c>
      <c r="D249" s="259" t="s">
        <v>305</v>
      </c>
      <c r="E249" s="260" t="s">
        <v>586</v>
      </c>
      <c r="F249" s="259" t="s">
        <v>1025</v>
      </c>
      <c r="G249" s="260" t="s">
        <v>681</v>
      </c>
      <c r="H249" s="259" t="s">
        <v>1026</v>
      </c>
      <c r="I249" s="259" t="s">
        <v>1037</v>
      </c>
      <c r="J249" s="260" t="s">
        <v>254</v>
      </c>
      <c r="K249" s="259" t="s">
        <v>587</v>
      </c>
      <c r="L249" s="259" t="s">
        <v>570</v>
      </c>
      <c r="M249" s="259" t="s">
        <v>178</v>
      </c>
      <c r="N249" s="259" t="s">
        <v>178</v>
      </c>
      <c r="O249" s="377" t="s">
        <v>1033</v>
      </c>
      <c r="P249" s="378" t="s">
        <v>2021</v>
      </c>
      <c r="Q249" s="379" t="s">
        <v>1028</v>
      </c>
      <c r="R249" s="385">
        <v>200000</v>
      </c>
      <c r="S249" s="385">
        <v>20000</v>
      </c>
      <c r="T249" s="385">
        <v>0</v>
      </c>
      <c r="U249" s="385">
        <v>0</v>
      </c>
      <c r="V249" s="385">
        <v>0</v>
      </c>
      <c r="W249" s="385">
        <v>0</v>
      </c>
      <c r="X249" s="390">
        <v>0</v>
      </c>
      <c r="Y249" s="390">
        <v>0</v>
      </c>
    </row>
    <row r="250" spans="1:25" customFormat="1" ht="27" x14ac:dyDescent="0.2">
      <c r="A250" s="259">
        <v>9</v>
      </c>
      <c r="B250" s="259" t="s">
        <v>278</v>
      </c>
      <c r="C250" s="259" t="s">
        <v>584</v>
      </c>
      <c r="D250" s="259" t="s">
        <v>282</v>
      </c>
      <c r="E250" s="260" t="s">
        <v>283</v>
      </c>
      <c r="F250" s="259" t="s">
        <v>1025</v>
      </c>
      <c r="G250" s="260" t="s">
        <v>681</v>
      </c>
      <c r="H250" s="259" t="s">
        <v>1026</v>
      </c>
      <c r="I250" s="259" t="s">
        <v>1026</v>
      </c>
      <c r="J250" s="260" t="s">
        <v>254</v>
      </c>
      <c r="K250" s="259" t="s">
        <v>492</v>
      </c>
      <c r="L250" s="259" t="s">
        <v>493</v>
      </c>
      <c r="M250" s="259" t="s">
        <v>498</v>
      </c>
      <c r="N250" s="259" t="s">
        <v>533</v>
      </c>
      <c r="O250" s="377" t="s">
        <v>1033</v>
      </c>
      <c r="P250" s="378" t="s">
        <v>2021</v>
      </c>
      <c r="Q250" s="379" t="s">
        <v>1028</v>
      </c>
      <c r="R250" s="385">
        <v>100000</v>
      </c>
      <c r="S250" s="385">
        <v>6873</v>
      </c>
      <c r="T250" s="385">
        <v>6873</v>
      </c>
      <c r="U250" s="385">
        <v>6873</v>
      </c>
      <c r="V250" s="385">
        <v>6873</v>
      </c>
      <c r="W250" s="385">
        <v>6873</v>
      </c>
      <c r="X250" s="390">
        <v>1</v>
      </c>
      <c r="Y250" s="390">
        <v>1</v>
      </c>
    </row>
    <row r="251" spans="1:25" customFormat="1" ht="18" x14ac:dyDescent="0.2">
      <c r="A251" s="259">
        <v>10</v>
      </c>
      <c r="B251" s="259" t="s">
        <v>278</v>
      </c>
      <c r="C251" s="259" t="s">
        <v>584</v>
      </c>
      <c r="D251" s="259" t="s">
        <v>284</v>
      </c>
      <c r="E251" s="260" t="s">
        <v>588</v>
      </c>
      <c r="F251" s="259" t="s">
        <v>1025</v>
      </c>
      <c r="G251" s="260" t="s">
        <v>681</v>
      </c>
      <c r="H251" s="259" t="s">
        <v>1026</v>
      </c>
      <c r="I251" s="259" t="s">
        <v>1026</v>
      </c>
      <c r="J251" s="260" t="s">
        <v>254</v>
      </c>
      <c r="K251" s="259" t="s">
        <v>500</v>
      </c>
      <c r="L251" s="259" t="s">
        <v>512</v>
      </c>
      <c r="M251" s="259" t="s">
        <v>949</v>
      </c>
      <c r="N251" s="259" t="s">
        <v>533</v>
      </c>
      <c r="O251" s="377" t="s">
        <v>1033</v>
      </c>
      <c r="P251" s="378" t="s">
        <v>2021</v>
      </c>
      <c r="Q251" s="379" t="s">
        <v>1028</v>
      </c>
      <c r="R251" s="385">
        <v>800000</v>
      </c>
      <c r="S251" s="385">
        <v>722541.83</v>
      </c>
      <c r="T251" s="385">
        <v>722541.83</v>
      </c>
      <c r="U251" s="385">
        <v>722541.83</v>
      </c>
      <c r="V251" s="385">
        <v>722541.83</v>
      </c>
      <c r="W251" s="385">
        <v>722541.83</v>
      </c>
      <c r="X251" s="390">
        <v>1</v>
      </c>
      <c r="Y251" s="390">
        <v>1</v>
      </c>
    </row>
    <row r="252" spans="1:25" customFormat="1" ht="18" x14ac:dyDescent="0.2">
      <c r="A252" s="259">
        <v>11</v>
      </c>
      <c r="B252" s="259" t="s">
        <v>278</v>
      </c>
      <c r="C252" s="259" t="s">
        <v>584</v>
      </c>
      <c r="D252" s="259" t="s">
        <v>366</v>
      </c>
      <c r="E252" s="260" t="s">
        <v>589</v>
      </c>
      <c r="F252" s="259" t="s">
        <v>1025</v>
      </c>
      <c r="G252" s="260" t="s">
        <v>681</v>
      </c>
      <c r="H252" s="259" t="s">
        <v>1026</v>
      </c>
      <c r="I252" s="259" t="s">
        <v>1037</v>
      </c>
      <c r="J252" s="260" t="s">
        <v>254</v>
      </c>
      <c r="K252" s="259" t="s">
        <v>560</v>
      </c>
      <c r="L252" s="259" t="s">
        <v>590</v>
      </c>
      <c r="M252" s="259" t="s">
        <v>178</v>
      </c>
      <c r="N252" s="259" t="s">
        <v>178</v>
      </c>
      <c r="O252" s="377" t="s">
        <v>1033</v>
      </c>
      <c r="P252" s="378" t="s">
        <v>2021</v>
      </c>
      <c r="Q252" s="379" t="s">
        <v>1028</v>
      </c>
      <c r="R252" s="385">
        <v>200000</v>
      </c>
      <c r="S252" s="385">
        <v>20000</v>
      </c>
      <c r="T252" s="385">
        <v>0</v>
      </c>
      <c r="U252" s="385">
        <v>0</v>
      </c>
      <c r="V252" s="385">
        <v>0</v>
      </c>
      <c r="W252" s="385">
        <v>0</v>
      </c>
      <c r="X252" s="390">
        <v>0</v>
      </c>
      <c r="Y252" s="390">
        <v>0</v>
      </c>
    </row>
    <row r="253" spans="1:25" customFormat="1" ht="12.75" x14ac:dyDescent="0.2">
      <c r="A253" s="255">
        <v>11</v>
      </c>
      <c r="B253" s="256" t="s">
        <v>1029</v>
      </c>
      <c r="C253" s="256"/>
      <c r="D253" s="256"/>
      <c r="E253" s="256"/>
      <c r="F253" s="256"/>
      <c r="G253" s="256"/>
      <c r="H253" s="256"/>
      <c r="I253" s="256"/>
      <c r="J253" s="256"/>
      <c r="K253" s="256"/>
      <c r="L253" s="256"/>
      <c r="M253" s="256"/>
      <c r="N253" s="256"/>
      <c r="O253" s="381"/>
      <c r="P253" s="382"/>
      <c r="Q253" s="382"/>
      <c r="R253" s="386">
        <f>SUM(R242:R252)</f>
        <v>9578075</v>
      </c>
      <c r="S253" s="386">
        <f t="shared" ref="S253:W253" si="23">SUM(S242:S252)</f>
        <v>7509560.7300000004</v>
      </c>
      <c r="T253" s="386">
        <f t="shared" si="23"/>
        <v>7343791.5800000001</v>
      </c>
      <c r="U253" s="386">
        <f t="shared" si="23"/>
        <v>5263883.84</v>
      </c>
      <c r="V253" s="386">
        <f t="shared" si="23"/>
        <v>5263883.84</v>
      </c>
      <c r="W253" s="386">
        <f t="shared" si="23"/>
        <v>4903929.47</v>
      </c>
      <c r="X253" s="391"/>
      <c r="Y253" s="391"/>
    </row>
    <row r="254" spans="1:25" customFormat="1" ht="12.75" x14ac:dyDescent="0.2">
      <c r="A254" s="255"/>
      <c r="B254" s="256" t="s">
        <v>1268</v>
      </c>
      <c r="C254" s="256"/>
      <c r="D254" s="256"/>
      <c r="E254" s="256"/>
      <c r="F254" s="256"/>
      <c r="G254" s="256"/>
      <c r="H254" s="256"/>
      <c r="I254" s="256"/>
      <c r="J254" s="256"/>
      <c r="K254" s="256"/>
      <c r="L254" s="256"/>
      <c r="M254" s="256"/>
      <c r="N254" s="256"/>
      <c r="O254" s="381"/>
      <c r="P254" s="382"/>
      <c r="Q254" s="382"/>
      <c r="R254" s="386"/>
      <c r="S254" s="386"/>
      <c r="T254" s="386"/>
      <c r="U254" s="386"/>
      <c r="V254" s="386"/>
      <c r="W254" s="386"/>
      <c r="X254" s="391"/>
      <c r="Y254" s="391"/>
    </row>
    <row r="255" spans="1:25" customFormat="1" ht="18" x14ac:dyDescent="0.2">
      <c r="A255" s="259">
        <v>1</v>
      </c>
      <c r="B255" s="259" t="s">
        <v>567</v>
      </c>
      <c r="C255" s="259" t="s">
        <v>591</v>
      </c>
      <c r="D255" s="259" t="s">
        <v>296</v>
      </c>
      <c r="E255" s="260" t="s">
        <v>297</v>
      </c>
      <c r="F255" s="259" t="s">
        <v>1025</v>
      </c>
      <c r="G255" s="260" t="s">
        <v>681</v>
      </c>
      <c r="H255" s="259" t="s">
        <v>1026</v>
      </c>
      <c r="I255" s="259" t="s">
        <v>1026</v>
      </c>
      <c r="J255" s="260" t="s">
        <v>254</v>
      </c>
      <c r="K255" s="259" t="s">
        <v>481</v>
      </c>
      <c r="L255" s="259" t="s">
        <v>512</v>
      </c>
      <c r="M255" s="259" t="s">
        <v>857</v>
      </c>
      <c r="N255" s="259" t="s">
        <v>533</v>
      </c>
      <c r="O255" s="377" t="s">
        <v>1033</v>
      </c>
      <c r="P255" s="378" t="s">
        <v>2021</v>
      </c>
      <c r="Q255" s="379" t="s">
        <v>1028</v>
      </c>
      <c r="R255" s="385">
        <v>500000</v>
      </c>
      <c r="S255" s="385">
        <v>176336.44</v>
      </c>
      <c r="T255" s="385">
        <v>176336.44</v>
      </c>
      <c r="U255" s="385">
        <v>176336.44</v>
      </c>
      <c r="V255" s="385">
        <v>176336.44</v>
      </c>
      <c r="W255" s="385">
        <v>0</v>
      </c>
      <c r="X255" s="390">
        <v>1</v>
      </c>
      <c r="Y255" s="390">
        <v>1</v>
      </c>
    </row>
    <row r="256" spans="1:25" customFormat="1" ht="18" x14ac:dyDescent="0.2">
      <c r="A256" s="259">
        <v>2</v>
      </c>
      <c r="B256" s="259" t="s">
        <v>263</v>
      </c>
      <c r="C256" s="259" t="s">
        <v>591</v>
      </c>
      <c r="D256" s="259" t="s">
        <v>1721</v>
      </c>
      <c r="E256" s="260" t="s">
        <v>1722</v>
      </c>
      <c r="F256" s="259" t="s">
        <v>1025</v>
      </c>
      <c r="G256" s="260" t="s">
        <v>681</v>
      </c>
      <c r="H256" s="259" t="s">
        <v>1026</v>
      </c>
      <c r="I256" s="259" t="s">
        <v>1037</v>
      </c>
      <c r="J256" s="260" t="s">
        <v>186</v>
      </c>
      <c r="K256" s="259" t="s">
        <v>572</v>
      </c>
      <c r="L256" s="259" t="s">
        <v>506</v>
      </c>
      <c r="M256" s="259" t="s">
        <v>1460</v>
      </c>
      <c r="N256" s="259" t="s">
        <v>178</v>
      </c>
      <c r="O256" s="377" t="s">
        <v>1033</v>
      </c>
      <c r="P256" s="378" t="s">
        <v>2021</v>
      </c>
      <c r="Q256" s="379" t="s">
        <v>1054</v>
      </c>
      <c r="R256" s="385">
        <v>0</v>
      </c>
      <c r="S256" s="385">
        <v>25000</v>
      </c>
      <c r="T256" s="385">
        <v>15000</v>
      </c>
      <c r="U256" s="385">
        <v>15000</v>
      </c>
      <c r="V256" s="385">
        <v>15000</v>
      </c>
      <c r="W256" s="385">
        <v>15000</v>
      </c>
      <c r="X256" s="390">
        <v>0.6</v>
      </c>
      <c r="Y256" s="390">
        <v>0.6</v>
      </c>
    </row>
    <row r="257" spans="1:25" customFormat="1" ht="12.75" x14ac:dyDescent="0.2">
      <c r="A257" s="255">
        <v>2</v>
      </c>
      <c r="B257" s="256" t="s">
        <v>1029</v>
      </c>
      <c r="C257" s="256"/>
      <c r="D257" s="256"/>
      <c r="E257" s="256"/>
      <c r="F257" s="256"/>
      <c r="G257" s="256"/>
      <c r="H257" s="256"/>
      <c r="I257" s="256"/>
      <c r="J257" s="256"/>
      <c r="K257" s="256"/>
      <c r="L257" s="256"/>
      <c r="M257" s="256"/>
      <c r="N257" s="256"/>
      <c r="O257" s="381"/>
      <c r="P257" s="382"/>
      <c r="Q257" s="382"/>
      <c r="R257" s="386">
        <f>SUM(R255:R256)</f>
        <v>500000</v>
      </c>
      <c r="S257" s="386">
        <f t="shared" ref="S257:W257" si="24">SUM(S255:S256)</f>
        <v>201336.44</v>
      </c>
      <c r="T257" s="386">
        <f t="shared" si="24"/>
        <v>191336.44</v>
      </c>
      <c r="U257" s="386">
        <f t="shared" si="24"/>
        <v>191336.44</v>
      </c>
      <c r="V257" s="386">
        <f t="shared" si="24"/>
        <v>191336.44</v>
      </c>
      <c r="W257" s="386">
        <f t="shared" si="24"/>
        <v>15000</v>
      </c>
      <c r="X257" s="391"/>
      <c r="Y257" s="391"/>
    </row>
    <row r="258" spans="1:25" customFormat="1" ht="12.75" x14ac:dyDescent="0.2">
      <c r="A258" s="255"/>
      <c r="B258" s="256" t="s">
        <v>1269</v>
      </c>
      <c r="C258" s="256"/>
      <c r="D258" s="256"/>
      <c r="E258" s="256"/>
      <c r="F258" s="256"/>
      <c r="G258" s="256"/>
      <c r="H258" s="256"/>
      <c r="I258" s="256"/>
      <c r="J258" s="256"/>
      <c r="K258" s="256"/>
      <c r="L258" s="256"/>
      <c r="M258" s="256"/>
      <c r="N258" s="256"/>
      <c r="O258" s="381"/>
      <c r="P258" s="382"/>
      <c r="Q258" s="382"/>
      <c r="R258" s="386"/>
      <c r="S258" s="386"/>
      <c r="T258" s="386"/>
      <c r="U258" s="386"/>
      <c r="V258" s="386"/>
      <c r="W258" s="386"/>
      <c r="X258" s="391"/>
      <c r="Y258" s="391"/>
    </row>
    <row r="259" spans="1:25" customFormat="1" ht="18" x14ac:dyDescent="0.2">
      <c r="A259" s="259">
        <v>1</v>
      </c>
      <c r="B259" s="259" t="s">
        <v>173</v>
      </c>
      <c r="C259" s="259" t="s">
        <v>153</v>
      </c>
      <c r="D259" s="259" t="s">
        <v>1723</v>
      </c>
      <c r="E259" s="260" t="s">
        <v>1724</v>
      </c>
      <c r="F259" s="259" t="s">
        <v>1285</v>
      </c>
      <c r="G259" s="260" t="s">
        <v>1286</v>
      </c>
      <c r="H259" s="259" t="s">
        <v>1026</v>
      </c>
      <c r="I259" s="259" t="s">
        <v>1037</v>
      </c>
      <c r="J259" s="260" t="s">
        <v>495</v>
      </c>
      <c r="K259" s="259" t="s">
        <v>1690</v>
      </c>
      <c r="L259" s="259" t="s">
        <v>493</v>
      </c>
      <c r="M259" s="259" t="s">
        <v>178</v>
      </c>
      <c r="N259" s="259" t="s">
        <v>178</v>
      </c>
      <c r="O259" s="377" t="s">
        <v>1066</v>
      </c>
      <c r="P259" s="378" t="s">
        <v>2021</v>
      </c>
      <c r="Q259" s="379" t="s">
        <v>1725</v>
      </c>
      <c r="R259" s="385">
        <v>0</v>
      </c>
      <c r="S259" s="385">
        <v>117786.44</v>
      </c>
      <c r="T259" s="385">
        <v>0</v>
      </c>
      <c r="U259" s="385">
        <v>0</v>
      </c>
      <c r="V259" s="385">
        <v>0</v>
      </c>
      <c r="W259" s="385">
        <v>0</v>
      </c>
      <c r="X259" s="390">
        <v>0</v>
      </c>
      <c r="Y259" s="390">
        <v>0</v>
      </c>
    </row>
    <row r="260" spans="1:25" customFormat="1" ht="18" x14ac:dyDescent="0.2">
      <c r="A260" s="259">
        <v>2</v>
      </c>
      <c r="B260" s="259" t="s">
        <v>173</v>
      </c>
      <c r="C260" s="259" t="s">
        <v>153</v>
      </c>
      <c r="D260" s="259" t="s">
        <v>1726</v>
      </c>
      <c r="E260" s="260" t="s">
        <v>1724</v>
      </c>
      <c r="F260" s="259" t="s">
        <v>1131</v>
      </c>
      <c r="G260" s="260" t="s">
        <v>1132</v>
      </c>
      <c r="H260" s="259" t="s">
        <v>1026</v>
      </c>
      <c r="I260" s="259" t="s">
        <v>1037</v>
      </c>
      <c r="J260" s="260" t="s">
        <v>495</v>
      </c>
      <c r="K260" s="259" t="s">
        <v>1690</v>
      </c>
      <c r="L260" s="259" t="s">
        <v>493</v>
      </c>
      <c r="M260" s="259" t="s">
        <v>178</v>
      </c>
      <c r="N260" s="259" t="s">
        <v>178</v>
      </c>
      <c r="O260" s="377" t="s">
        <v>1066</v>
      </c>
      <c r="P260" s="378" t="s">
        <v>2021</v>
      </c>
      <c r="Q260" s="379" t="s">
        <v>1727</v>
      </c>
      <c r="R260" s="385">
        <v>0</v>
      </c>
      <c r="S260" s="385">
        <v>24046.74</v>
      </c>
      <c r="T260" s="385">
        <v>0</v>
      </c>
      <c r="U260" s="385">
        <v>0</v>
      </c>
      <c r="V260" s="385">
        <v>0</v>
      </c>
      <c r="W260" s="385">
        <v>0</v>
      </c>
      <c r="X260" s="390">
        <v>0</v>
      </c>
      <c r="Y260" s="390">
        <v>0</v>
      </c>
    </row>
    <row r="261" spans="1:25" customFormat="1" ht="12.75" x14ac:dyDescent="0.2">
      <c r="A261" s="259">
        <v>3</v>
      </c>
      <c r="B261" s="259" t="s">
        <v>173</v>
      </c>
      <c r="C261" s="259" t="s">
        <v>153</v>
      </c>
      <c r="D261" s="259" t="s">
        <v>592</v>
      </c>
      <c r="E261" s="260" t="s">
        <v>593</v>
      </c>
      <c r="F261" s="259" t="s">
        <v>1270</v>
      </c>
      <c r="G261" s="260" t="s">
        <v>1271</v>
      </c>
      <c r="H261" s="259" t="s">
        <v>1272</v>
      </c>
      <c r="I261" s="259" t="s">
        <v>1273</v>
      </c>
      <c r="J261" s="260" t="s">
        <v>179</v>
      </c>
      <c r="K261" s="259" t="s">
        <v>594</v>
      </c>
      <c r="L261" s="259" t="s">
        <v>518</v>
      </c>
      <c r="M261" s="259" t="s">
        <v>787</v>
      </c>
      <c r="N261" s="259" t="s">
        <v>847</v>
      </c>
      <c r="O261" s="377" t="s">
        <v>1066</v>
      </c>
      <c r="P261" s="378" t="s">
        <v>2021</v>
      </c>
      <c r="Q261" s="379" t="s">
        <v>1274</v>
      </c>
      <c r="R261" s="385">
        <v>0</v>
      </c>
      <c r="S261" s="385">
        <v>615825.78</v>
      </c>
      <c r="T261" s="385">
        <v>615825.78</v>
      </c>
      <c r="U261" s="385">
        <v>615825.78</v>
      </c>
      <c r="V261" s="385">
        <v>615825.78</v>
      </c>
      <c r="W261" s="385">
        <v>615825.78</v>
      </c>
      <c r="X261" s="390">
        <v>1</v>
      </c>
      <c r="Y261" s="390">
        <v>1</v>
      </c>
    </row>
    <row r="262" spans="1:25" customFormat="1" ht="18" x14ac:dyDescent="0.2">
      <c r="A262" s="259">
        <v>4</v>
      </c>
      <c r="B262" s="259" t="s">
        <v>173</v>
      </c>
      <c r="C262" s="259" t="s">
        <v>153</v>
      </c>
      <c r="D262" s="259" t="s">
        <v>234</v>
      </c>
      <c r="E262" s="260" t="s">
        <v>595</v>
      </c>
      <c r="F262" s="259" t="s">
        <v>1116</v>
      </c>
      <c r="G262" s="260" t="s">
        <v>1117</v>
      </c>
      <c r="H262" s="259" t="s">
        <v>1275</v>
      </c>
      <c r="I262" s="259" t="s">
        <v>1276</v>
      </c>
      <c r="J262" s="260" t="s">
        <v>179</v>
      </c>
      <c r="K262" s="259" t="s">
        <v>594</v>
      </c>
      <c r="L262" s="259" t="s">
        <v>518</v>
      </c>
      <c r="M262" s="259" t="s">
        <v>787</v>
      </c>
      <c r="N262" s="259" t="s">
        <v>847</v>
      </c>
      <c r="O262" s="377" t="s">
        <v>1066</v>
      </c>
      <c r="P262" s="378" t="s">
        <v>2021</v>
      </c>
      <c r="Q262" s="379" t="s">
        <v>1274</v>
      </c>
      <c r="R262" s="385">
        <v>0</v>
      </c>
      <c r="S262" s="385">
        <v>632669.52</v>
      </c>
      <c r="T262" s="385">
        <v>632669.52</v>
      </c>
      <c r="U262" s="385">
        <v>632669.52</v>
      </c>
      <c r="V262" s="385">
        <v>632669.52</v>
      </c>
      <c r="W262" s="385">
        <v>632669.52</v>
      </c>
      <c r="X262" s="390">
        <v>1</v>
      </c>
      <c r="Y262" s="390">
        <v>1</v>
      </c>
    </row>
    <row r="263" spans="1:25" customFormat="1" ht="18" x14ac:dyDescent="0.2">
      <c r="A263" s="259">
        <v>5</v>
      </c>
      <c r="B263" s="259" t="s">
        <v>173</v>
      </c>
      <c r="C263" s="259" t="s">
        <v>153</v>
      </c>
      <c r="D263" s="259" t="s">
        <v>596</v>
      </c>
      <c r="E263" s="260" t="s">
        <v>597</v>
      </c>
      <c r="F263" s="259" t="s">
        <v>1277</v>
      </c>
      <c r="G263" s="260" t="s">
        <v>1278</v>
      </c>
      <c r="H263" s="259" t="s">
        <v>1026</v>
      </c>
      <c r="I263" s="259" t="s">
        <v>1026</v>
      </c>
      <c r="J263" s="260" t="s">
        <v>176</v>
      </c>
      <c r="K263" s="259" t="s">
        <v>594</v>
      </c>
      <c r="L263" s="259" t="s">
        <v>598</v>
      </c>
      <c r="M263" s="259" t="s">
        <v>787</v>
      </c>
      <c r="N263" s="259" t="s">
        <v>849</v>
      </c>
      <c r="O263" s="377" t="s">
        <v>1066</v>
      </c>
      <c r="P263" s="378" t="s">
        <v>2021</v>
      </c>
      <c r="Q263" s="379" t="s">
        <v>1279</v>
      </c>
      <c r="R263" s="385">
        <v>0</v>
      </c>
      <c r="S263" s="385">
        <v>32270.27</v>
      </c>
      <c r="T263" s="385">
        <v>32270.27</v>
      </c>
      <c r="U263" s="385">
        <v>32270.27</v>
      </c>
      <c r="V263" s="385">
        <v>32270.27</v>
      </c>
      <c r="W263" s="385">
        <v>32270.27</v>
      </c>
      <c r="X263" s="390">
        <v>1</v>
      </c>
      <c r="Y263" s="390">
        <v>1</v>
      </c>
    </row>
    <row r="264" spans="1:25" customFormat="1" ht="18" x14ac:dyDescent="0.2">
      <c r="A264" s="259">
        <v>6</v>
      </c>
      <c r="B264" s="259" t="s">
        <v>173</v>
      </c>
      <c r="C264" s="259" t="s">
        <v>153</v>
      </c>
      <c r="D264" s="259" t="s">
        <v>236</v>
      </c>
      <c r="E264" s="260" t="s">
        <v>599</v>
      </c>
      <c r="F264" s="259" t="s">
        <v>1031</v>
      </c>
      <c r="G264" s="260" t="s">
        <v>1032</v>
      </c>
      <c r="H264" s="259" t="s">
        <v>1026</v>
      </c>
      <c r="I264" s="259" t="s">
        <v>1026</v>
      </c>
      <c r="J264" s="260" t="s">
        <v>176</v>
      </c>
      <c r="K264" s="259" t="s">
        <v>594</v>
      </c>
      <c r="L264" s="259" t="s">
        <v>598</v>
      </c>
      <c r="M264" s="259" t="s">
        <v>787</v>
      </c>
      <c r="N264" s="259" t="s">
        <v>849</v>
      </c>
      <c r="O264" s="377" t="s">
        <v>1066</v>
      </c>
      <c r="P264" s="378" t="s">
        <v>2021</v>
      </c>
      <c r="Q264" s="379" t="s">
        <v>1057</v>
      </c>
      <c r="R264" s="385">
        <v>0</v>
      </c>
      <c r="S264" s="385">
        <v>35205.47</v>
      </c>
      <c r="T264" s="385">
        <v>35205.47</v>
      </c>
      <c r="U264" s="385">
        <v>35205.47</v>
      </c>
      <c r="V264" s="385">
        <v>35205.47</v>
      </c>
      <c r="W264" s="385">
        <v>35205.47</v>
      </c>
      <c r="X264" s="390">
        <v>1</v>
      </c>
      <c r="Y264" s="390">
        <v>1</v>
      </c>
    </row>
    <row r="265" spans="1:25" customFormat="1" ht="18" x14ac:dyDescent="0.2">
      <c r="A265" s="259">
        <v>7</v>
      </c>
      <c r="B265" s="259" t="s">
        <v>173</v>
      </c>
      <c r="C265" s="259" t="s">
        <v>153</v>
      </c>
      <c r="D265" s="259" t="s">
        <v>237</v>
      </c>
      <c r="E265" s="260" t="s">
        <v>600</v>
      </c>
      <c r="F265" s="259" t="s">
        <v>1031</v>
      </c>
      <c r="G265" s="260" t="s">
        <v>1032</v>
      </c>
      <c r="H265" s="259" t="s">
        <v>1026</v>
      </c>
      <c r="I265" s="259" t="s">
        <v>1026</v>
      </c>
      <c r="J265" s="260" t="s">
        <v>176</v>
      </c>
      <c r="K265" s="259" t="s">
        <v>601</v>
      </c>
      <c r="L265" s="259" t="s">
        <v>602</v>
      </c>
      <c r="M265" s="259" t="s">
        <v>548</v>
      </c>
      <c r="N265" s="259" t="s">
        <v>623</v>
      </c>
      <c r="O265" s="377" t="s">
        <v>1066</v>
      </c>
      <c r="P265" s="378" t="s">
        <v>2021</v>
      </c>
      <c r="Q265" s="379" t="s">
        <v>1057</v>
      </c>
      <c r="R265" s="385">
        <v>0</v>
      </c>
      <c r="S265" s="385">
        <v>35205.47</v>
      </c>
      <c r="T265" s="385">
        <v>35205.47</v>
      </c>
      <c r="U265" s="385">
        <v>35205.47</v>
      </c>
      <c r="V265" s="385">
        <v>35205.47</v>
      </c>
      <c r="W265" s="385">
        <v>35205.47</v>
      </c>
      <c r="X265" s="390">
        <v>1</v>
      </c>
      <c r="Y265" s="390">
        <v>1</v>
      </c>
    </row>
    <row r="266" spans="1:25" customFormat="1" ht="18" x14ac:dyDescent="0.2">
      <c r="A266" s="259">
        <v>8</v>
      </c>
      <c r="B266" s="259" t="s">
        <v>173</v>
      </c>
      <c r="C266" s="259" t="s">
        <v>153</v>
      </c>
      <c r="D266" s="259" t="s">
        <v>238</v>
      </c>
      <c r="E266" s="260" t="s">
        <v>597</v>
      </c>
      <c r="F266" s="259" t="s">
        <v>1158</v>
      </c>
      <c r="G266" s="260" t="s">
        <v>1159</v>
      </c>
      <c r="H266" s="259" t="s">
        <v>1026</v>
      </c>
      <c r="I266" s="259" t="s">
        <v>1026</v>
      </c>
      <c r="J266" s="260" t="s">
        <v>176</v>
      </c>
      <c r="K266" s="259" t="s">
        <v>601</v>
      </c>
      <c r="L266" s="259" t="s">
        <v>602</v>
      </c>
      <c r="M266" s="259" t="s">
        <v>548</v>
      </c>
      <c r="N266" s="259" t="s">
        <v>623</v>
      </c>
      <c r="O266" s="377" t="s">
        <v>1066</v>
      </c>
      <c r="P266" s="378" t="s">
        <v>2021</v>
      </c>
      <c r="Q266" s="379" t="s">
        <v>1280</v>
      </c>
      <c r="R266" s="385">
        <v>0</v>
      </c>
      <c r="S266" s="385">
        <v>34203.18</v>
      </c>
      <c r="T266" s="385">
        <v>34203.18</v>
      </c>
      <c r="U266" s="385">
        <v>34203.18</v>
      </c>
      <c r="V266" s="385">
        <v>34203.18</v>
      </c>
      <c r="W266" s="385">
        <v>34203.18</v>
      </c>
      <c r="X266" s="390">
        <v>1</v>
      </c>
      <c r="Y266" s="390">
        <v>1</v>
      </c>
    </row>
    <row r="267" spans="1:25" customFormat="1" ht="18" x14ac:dyDescent="0.2">
      <c r="A267" s="259">
        <v>9</v>
      </c>
      <c r="B267" s="259" t="s">
        <v>173</v>
      </c>
      <c r="C267" s="259" t="s">
        <v>153</v>
      </c>
      <c r="D267" s="259" t="s">
        <v>239</v>
      </c>
      <c r="E267" s="260" t="s">
        <v>603</v>
      </c>
      <c r="F267" s="259" t="s">
        <v>1025</v>
      </c>
      <c r="G267" s="260" t="s">
        <v>681</v>
      </c>
      <c r="H267" s="259" t="s">
        <v>1026</v>
      </c>
      <c r="I267" s="259" t="s">
        <v>1026</v>
      </c>
      <c r="J267" s="260" t="s">
        <v>176</v>
      </c>
      <c r="K267" s="259" t="s">
        <v>601</v>
      </c>
      <c r="L267" s="259" t="s">
        <v>602</v>
      </c>
      <c r="M267" s="259" t="s">
        <v>548</v>
      </c>
      <c r="N267" s="259" t="s">
        <v>623</v>
      </c>
      <c r="O267" s="377" t="s">
        <v>1066</v>
      </c>
      <c r="P267" s="378" t="s">
        <v>2021</v>
      </c>
      <c r="Q267" s="379" t="s">
        <v>1028</v>
      </c>
      <c r="R267" s="385">
        <v>0</v>
      </c>
      <c r="S267" s="385">
        <v>41022.089999999997</v>
      </c>
      <c r="T267" s="385">
        <v>41022.089999999997</v>
      </c>
      <c r="U267" s="385">
        <v>41022.089999999997</v>
      </c>
      <c r="V267" s="385">
        <v>41022.089999999997</v>
      </c>
      <c r="W267" s="385">
        <v>41022.089999999997</v>
      </c>
      <c r="X267" s="390">
        <v>1</v>
      </c>
      <c r="Y267" s="390">
        <v>1</v>
      </c>
    </row>
    <row r="268" spans="1:25" customFormat="1" ht="18" x14ac:dyDescent="0.2">
      <c r="A268" s="259">
        <v>10</v>
      </c>
      <c r="B268" s="259" t="s">
        <v>173</v>
      </c>
      <c r="C268" s="259" t="s">
        <v>153</v>
      </c>
      <c r="D268" s="259" t="s">
        <v>850</v>
      </c>
      <c r="E268" s="260" t="s">
        <v>851</v>
      </c>
      <c r="F268" s="259" t="s">
        <v>1025</v>
      </c>
      <c r="G268" s="260" t="s">
        <v>681</v>
      </c>
      <c r="H268" s="259" t="s">
        <v>1281</v>
      </c>
      <c r="I268" s="259" t="s">
        <v>1281</v>
      </c>
      <c r="J268" s="260" t="s">
        <v>179</v>
      </c>
      <c r="K268" s="259" t="s">
        <v>608</v>
      </c>
      <c r="L268" s="259" t="s">
        <v>636</v>
      </c>
      <c r="M268" s="259" t="s">
        <v>863</v>
      </c>
      <c r="N268" s="259" t="s">
        <v>1728</v>
      </c>
      <c r="O268" s="377" t="s">
        <v>1066</v>
      </c>
      <c r="P268" s="378" t="s">
        <v>2021</v>
      </c>
      <c r="Q268" s="379" t="s">
        <v>1028</v>
      </c>
      <c r="R268" s="385">
        <v>0</v>
      </c>
      <c r="S268" s="385">
        <v>348391.21</v>
      </c>
      <c r="T268" s="385">
        <v>348391.21</v>
      </c>
      <c r="U268" s="385">
        <v>348391.21</v>
      </c>
      <c r="V268" s="385">
        <v>348391.21</v>
      </c>
      <c r="W268" s="385">
        <v>348391.21</v>
      </c>
      <c r="X268" s="390">
        <v>1</v>
      </c>
      <c r="Y268" s="390">
        <v>1</v>
      </c>
    </row>
    <row r="269" spans="1:25" customFormat="1" ht="63" x14ac:dyDescent="0.2">
      <c r="A269" s="259">
        <v>11</v>
      </c>
      <c r="B269" s="259" t="s">
        <v>173</v>
      </c>
      <c r="C269" s="259" t="s">
        <v>153</v>
      </c>
      <c r="D269" s="259" t="s">
        <v>769</v>
      </c>
      <c r="E269" s="260" t="s">
        <v>1282</v>
      </c>
      <c r="F269" s="259" t="s">
        <v>1031</v>
      </c>
      <c r="G269" s="260" t="s">
        <v>1032</v>
      </c>
      <c r="H269" s="259" t="s">
        <v>1283</v>
      </c>
      <c r="I269" s="259" t="s">
        <v>1037</v>
      </c>
      <c r="J269" s="260" t="s">
        <v>179</v>
      </c>
      <c r="K269" s="259" t="s">
        <v>844</v>
      </c>
      <c r="L269" s="259" t="s">
        <v>1729</v>
      </c>
      <c r="M269" s="259" t="s">
        <v>1609</v>
      </c>
      <c r="N269" s="259" t="s">
        <v>178</v>
      </c>
      <c r="O269" s="377" t="s">
        <v>1284</v>
      </c>
      <c r="P269" s="378" t="s">
        <v>2021</v>
      </c>
      <c r="Q269" s="379" t="s">
        <v>1057</v>
      </c>
      <c r="R269" s="385">
        <v>0</v>
      </c>
      <c r="S269" s="385">
        <v>13317765</v>
      </c>
      <c r="T269" s="385">
        <v>12695005.41</v>
      </c>
      <c r="U269" s="385">
        <v>1240997.26</v>
      </c>
      <c r="V269" s="385">
        <v>1240997.26</v>
      </c>
      <c r="W269" s="385">
        <v>1240997.26</v>
      </c>
      <c r="X269" s="390">
        <v>9.318359799861313E-2</v>
      </c>
      <c r="Y269" s="390">
        <v>0.53</v>
      </c>
    </row>
    <row r="270" spans="1:25" customFormat="1" ht="18" x14ac:dyDescent="0.2">
      <c r="A270" s="259">
        <v>12</v>
      </c>
      <c r="B270" s="259" t="s">
        <v>173</v>
      </c>
      <c r="C270" s="259" t="s">
        <v>153</v>
      </c>
      <c r="D270" s="259" t="s">
        <v>852</v>
      </c>
      <c r="E270" s="260" t="s">
        <v>853</v>
      </c>
      <c r="F270" s="259" t="s">
        <v>1285</v>
      </c>
      <c r="G270" s="260" t="s">
        <v>1286</v>
      </c>
      <c r="H270" s="259" t="s">
        <v>1287</v>
      </c>
      <c r="I270" s="259" t="s">
        <v>1287</v>
      </c>
      <c r="J270" s="260" t="s">
        <v>179</v>
      </c>
      <c r="K270" s="259" t="s">
        <v>636</v>
      </c>
      <c r="L270" s="259" t="s">
        <v>854</v>
      </c>
      <c r="M270" s="259" t="s">
        <v>636</v>
      </c>
      <c r="N270" s="259" t="s">
        <v>178</v>
      </c>
      <c r="O270" s="377" t="s">
        <v>1066</v>
      </c>
      <c r="P270" s="378" t="s">
        <v>2021</v>
      </c>
      <c r="Q270" s="379" t="s">
        <v>1288</v>
      </c>
      <c r="R270" s="385">
        <v>0</v>
      </c>
      <c r="S270" s="385">
        <v>457979.44</v>
      </c>
      <c r="T270" s="385">
        <v>449137.06</v>
      </c>
      <c r="U270" s="385">
        <v>408270.21</v>
      </c>
      <c r="V270" s="385">
        <v>408270.21</v>
      </c>
      <c r="W270" s="385">
        <v>408270.21</v>
      </c>
      <c r="X270" s="390">
        <v>0.89145969085424448</v>
      </c>
      <c r="Y270" s="390">
        <v>1</v>
      </c>
    </row>
    <row r="271" spans="1:25" customFormat="1" ht="12.75" x14ac:dyDescent="0.2">
      <c r="A271" s="255">
        <v>12</v>
      </c>
      <c r="B271" s="256" t="s">
        <v>1029</v>
      </c>
      <c r="C271" s="256"/>
      <c r="D271" s="256"/>
      <c r="E271" s="256"/>
      <c r="F271" s="256"/>
      <c r="G271" s="256"/>
      <c r="H271" s="256"/>
      <c r="I271" s="256"/>
      <c r="J271" s="256"/>
      <c r="K271" s="256"/>
      <c r="L271" s="256"/>
      <c r="M271" s="256"/>
      <c r="N271" s="256"/>
      <c r="O271" s="381"/>
      <c r="P271" s="382"/>
      <c r="Q271" s="382"/>
      <c r="R271" s="386">
        <f>SUM(R259:R270)</f>
        <v>0</v>
      </c>
      <c r="S271" s="386">
        <f t="shared" ref="S271:W271" si="25">SUM(S259:S270)</f>
        <v>15692370.609999999</v>
      </c>
      <c r="T271" s="386">
        <f t="shared" si="25"/>
        <v>14918935.460000001</v>
      </c>
      <c r="U271" s="386">
        <f t="shared" si="25"/>
        <v>3424060.46</v>
      </c>
      <c r="V271" s="386">
        <f t="shared" si="25"/>
        <v>3424060.46</v>
      </c>
      <c r="W271" s="386">
        <f t="shared" si="25"/>
        <v>3424060.46</v>
      </c>
      <c r="X271" s="391"/>
      <c r="Y271" s="391"/>
    </row>
    <row r="272" spans="1:25" customFormat="1" ht="12.75" x14ac:dyDescent="0.2">
      <c r="A272" s="255"/>
      <c r="B272" s="256" t="s">
        <v>1289</v>
      </c>
      <c r="C272" s="256"/>
      <c r="D272" s="256"/>
      <c r="E272" s="256"/>
      <c r="F272" s="256"/>
      <c r="G272" s="256"/>
      <c r="H272" s="256"/>
      <c r="I272" s="256"/>
      <c r="J272" s="256"/>
      <c r="K272" s="256"/>
      <c r="L272" s="256"/>
      <c r="M272" s="256"/>
      <c r="N272" s="256"/>
      <c r="O272" s="381"/>
      <c r="P272" s="382"/>
      <c r="Q272" s="382"/>
      <c r="R272" s="386"/>
      <c r="S272" s="386"/>
      <c r="T272" s="386"/>
      <c r="U272" s="386"/>
      <c r="V272" s="386"/>
      <c r="W272" s="386"/>
      <c r="X272" s="391"/>
      <c r="Y272" s="391"/>
    </row>
    <row r="273" spans="1:25" customFormat="1" ht="36" x14ac:dyDescent="0.2">
      <c r="A273" s="259">
        <v>1</v>
      </c>
      <c r="B273" s="259" t="s">
        <v>173</v>
      </c>
      <c r="C273" s="259" t="s">
        <v>154</v>
      </c>
      <c r="D273" s="259" t="s">
        <v>218</v>
      </c>
      <c r="E273" s="260" t="s">
        <v>604</v>
      </c>
      <c r="F273" s="259" t="s">
        <v>1031</v>
      </c>
      <c r="G273" s="260" t="s">
        <v>1032</v>
      </c>
      <c r="H273" s="259" t="s">
        <v>1290</v>
      </c>
      <c r="I273" s="259" t="s">
        <v>1290</v>
      </c>
      <c r="J273" s="260" t="s">
        <v>179</v>
      </c>
      <c r="K273" s="259" t="s">
        <v>544</v>
      </c>
      <c r="L273" s="259" t="s">
        <v>512</v>
      </c>
      <c r="M273" s="259" t="s">
        <v>605</v>
      </c>
      <c r="N273" s="259" t="s">
        <v>673</v>
      </c>
      <c r="O273" s="377" t="s">
        <v>1066</v>
      </c>
      <c r="P273" s="378" t="s">
        <v>2021</v>
      </c>
      <c r="Q273" s="379" t="s">
        <v>1291</v>
      </c>
      <c r="R273" s="385">
        <v>0</v>
      </c>
      <c r="S273" s="385">
        <v>2166277.41</v>
      </c>
      <c r="T273" s="385">
        <v>2166277.41</v>
      </c>
      <c r="U273" s="385">
        <v>2166277.41</v>
      </c>
      <c r="V273" s="385">
        <v>2166277.41</v>
      </c>
      <c r="W273" s="385">
        <v>2166277.41</v>
      </c>
      <c r="X273" s="390">
        <v>1</v>
      </c>
      <c r="Y273" s="390">
        <v>1</v>
      </c>
    </row>
    <row r="274" spans="1:25" customFormat="1" ht="45" x14ac:dyDescent="0.2">
      <c r="A274" s="259">
        <v>2</v>
      </c>
      <c r="B274" s="259" t="s">
        <v>173</v>
      </c>
      <c r="C274" s="259" t="s">
        <v>154</v>
      </c>
      <c r="D274" s="259" t="s">
        <v>240</v>
      </c>
      <c r="E274" s="260" t="s">
        <v>606</v>
      </c>
      <c r="F274" s="259" t="s">
        <v>1031</v>
      </c>
      <c r="G274" s="260" t="s">
        <v>1032</v>
      </c>
      <c r="H274" s="259" t="s">
        <v>1292</v>
      </c>
      <c r="I274" s="259" t="s">
        <v>1292</v>
      </c>
      <c r="J274" s="260" t="s">
        <v>179</v>
      </c>
      <c r="K274" s="259" t="s">
        <v>607</v>
      </c>
      <c r="L274" s="259" t="s">
        <v>534</v>
      </c>
      <c r="M274" s="259" t="s">
        <v>857</v>
      </c>
      <c r="N274" s="259" t="s">
        <v>178</v>
      </c>
      <c r="O274" s="377" t="s">
        <v>1066</v>
      </c>
      <c r="P274" s="378" t="s">
        <v>2021</v>
      </c>
      <c r="Q274" s="379" t="s">
        <v>1293</v>
      </c>
      <c r="R274" s="385">
        <v>0</v>
      </c>
      <c r="S274" s="385">
        <v>2181830.3199999998</v>
      </c>
      <c r="T274" s="385">
        <v>2181830.3199999998</v>
      </c>
      <c r="U274" s="385">
        <v>2181830.3199999998</v>
      </c>
      <c r="V274" s="385">
        <v>2181830.3199999998</v>
      </c>
      <c r="W274" s="385">
        <v>2181830.3199999998</v>
      </c>
      <c r="X274" s="390">
        <v>1</v>
      </c>
      <c r="Y274" s="390">
        <v>0.9</v>
      </c>
    </row>
    <row r="275" spans="1:25" customFormat="1" ht="36" x14ac:dyDescent="0.2">
      <c r="A275" s="259">
        <v>3</v>
      </c>
      <c r="B275" s="259" t="s">
        <v>173</v>
      </c>
      <c r="C275" s="259" t="s">
        <v>154</v>
      </c>
      <c r="D275" s="259" t="s">
        <v>241</v>
      </c>
      <c r="E275" s="260" t="s">
        <v>1294</v>
      </c>
      <c r="F275" s="259" t="s">
        <v>1025</v>
      </c>
      <c r="G275" s="260" t="s">
        <v>681</v>
      </c>
      <c r="H275" s="259" t="s">
        <v>1295</v>
      </c>
      <c r="I275" s="259" t="s">
        <v>1295</v>
      </c>
      <c r="J275" s="260" t="s">
        <v>179</v>
      </c>
      <c r="K275" s="259" t="s">
        <v>607</v>
      </c>
      <c r="L275" s="259" t="s">
        <v>608</v>
      </c>
      <c r="M275" s="259" t="s">
        <v>857</v>
      </c>
      <c r="N275" s="259" t="s">
        <v>859</v>
      </c>
      <c r="O275" s="377" t="s">
        <v>1066</v>
      </c>
      <c r="P275" s="378" t="s">
        <v>2021</v>
      </c>
      <c r="Q275" s="379" t="s">
        <v>1028</v>
      </c>
      <c r="R275" s="385">
        <v>0</v>
      </c>
      <c r="S275" s="385">
        <v>934793.73</v>
      </c>
      <c r="T275" s="385">
        <v>934793.73</v>
      </c>
      <c r="U275" s="385">
        <v>934793.73</v>
      </c>
      <c r="V275" s="385">
        <v>934793.73</v>
      </c>
      <c r="W275" s="385">
        <v>934793.73</v>
      </c>
      <c r="X275" s="390">
        <v>1</v>
      </c>
      <c r="Y275" s="390">
        <v>1</v>
      </c>
    </row>
    <row r="276" spans="1:25" customFormat="1" ht="18" x14ac:dyDescent="0.2">
      <c r="A276" s="259">
        <v>4</v>
      </c>
      <c r="B276" s="259" t="s">
        <v>173</v>
      </c>
      <c r="C276" s="259" t="s">
        <v>154</v>
      </c>
      <c r="D276" s="259" t="s">
        <v>860</v>
      </c>
      <c r="E276" s="260" t="s">
        <v>861</v>
      </c>
      <c r="F276" s="259" t="s">
        <v>1025</v>
      </c>
      <c r="G276" s="260" t="s">
        <v>681</v>
      </c>
      <c r="H276" s="259" t="s">
        <v>1296</v>
      </c>
      <c r="I276" s="259" t="s">
        <v>1730</v>
      </c>
      <c r="J276" s="260" t="s">
        <v>179</v>
      </c>
      <c r="K276" s="259" t="s">
        <v>608</v>
      </c>
      <c r="L276" s="259" t="s">
        <v>506</v>
      </c>
      <c r="M276" s="259" t="s">
        <v>863</v>
      </c>
      <c r="N276" s="259" t="s">
        <v>1714</v>
      </c>
      <c r="O276" s="377" t="s">
        <v>1066</v>
      </c>
      <c r="P276" s="378" t="s">
        <v>2021</v>
      </c>
      <c r="Q276" s="379" t="s">
        <v>1028</v>
      </c>
      <c r="R276" s="385">
        <v>0</v>
      </c>
      <c r="S276" s="385">
        <v>1354652.63</v>
      </c>
      <c r="T276" s="385">
        <v>1354652.63</v>
      </c>
      <c r="U276" s="385">
        <v>1354652.63</v>
      </c>
      <c r="V276" s="385">
        <v>1354652.63</v>
      </c>
      <c r="W276" s="385">
        <v>1354652.63</v>
      </c>
      <c r="X276" s="390">
        <v>1</v>
      </c>
      <c r="Y276" s="390">
        <v>1</v>
      </c>
    </row>
    <row r="277" spans="1:25" customFormat="1" ht="27" x14ac:dyDescent="0.2">
      <c r="A277" s="259">
        <v>5</v>
      </c>
      <c r="B277" s="259" t="s">
        <v>173</v>
      </c>
      <c r="C277" s="259" t="s">
        <v>154</v>
      </c>
      <c r="D277" s="259" t="s">
        <v>777</v>
      </c>
      <c r="E277" s="260" t="s">
        <v>862</v>
      </c>
      <c r="F277" s="259" t="s">
        <v>1089</v>
      </c>
      <c r="G277" s="260" t="s">
        <v>1090</v>
      </c>
      <c r="H277" s="259" t="s">
        <v>1297</v>
      </c>
      <c r="I277" s="259" t="s">
        <v>1037</v>
      </c>
      <c r="J277" s="260" t="s">
        <v>179</v>
      </c>
      <c r="K277" s="259" t="s">
        <v>863</v>
      </c>
      <c r="L277" s="259" t="s">
        <v>864</v>
      </c>
      <c r="M277" s="259" t="s">
        <v>1728</v>
      </c>
      <c r="N277" s="259" t="s">
        <v>178</v>
      </c>
      <c r="O277" s="377" t="s">
        <v>1298</v>
      </c>
      <c r="P277" s="378" t="s">
        <v>2021</v>
      </c>
      <c r="Q277" s="379" t="s">
        <v>1092</v>
      </c>
      <c r="R277" s="385">
        <v>0</v>
      </c>
      <c r="S277" s="385">
        <v>13620437.710000001</v>
      </c>
      <c r="T277" s="385">
        <v>12916325.630000001</v>
      </c>
      <c r="U277" s="385">
        <v>4388102.76</v>
      </c>
      <c r="V277" s="385">
        <v>4388102.76</v>
      </c>
      <c r="W277" s="385">
        <v>2253590.89</v>
      </c>
      <c r="X277" s="390">
        <v>0.32217046569496771</v>
      </c>
      <c r="Y277" s="390">
        <v>0.52</v>
      </c>
    </row>
    <row r="278" spans="1:25" customFormat="1" ht="27" x14ac:dyDescent="0.2">
      <c r="A278" s="259">
        <v>6</v>
      </c>
      <c r="B278" s="259" t="s">
        <v>173</v>
      </c>
      <c r="C278" s="259" t="s">
        <v>154</v>
      </c>
      <c r="D278" s="259" t="s">
        <v>865</v>
      </c>
      <c r="E278" s="260" t="s">
        <v>866</v>
      </c>
      <c r="F278" s="259" t="s">
        <v>1089</v>
      </c>
      <c r="G278" s="260" t="s">
        <v>1090</v>
      </c>
      <c r="H278" s="259" t="s">
        <v>1299</v>
      </c>
      <c r="I278" s="259" t="s">
        <v>1037</v>
      </c>
      <c r="J278" s="260" t="s">
        <v>179</v>
      </c>
      <c r="K278" s="259" t="s">
        <v>863</v>
      </c>
      <c r="L278" s="259" t="s">
        <v>864</v>
      </c>
      <c r="M278" s="259" t="s">
        <v>1728</v>
      </c>
      <c r="N278" s="259" t="s">
        <v>178</v>
      </c>
      <c r="O278" s="377" t="s">
        <v>1066</v>
      </c>
      <c r="P278" s="378" t="s">
        <v>2021</v>
      </c>
      <c r="Q278" s="379" t="s">
        <v>1092</v>
      </c>
      <c r="R278" s="385">
        <v>0</v>
      </c>
      <c r="S278" s="385">
        <v>9080291.8100000005</v>
      </c>
      <c r="T278" s="385">
        <v>8610883.7599999998</v>
      </c>
      <c r="U278" s="385">
        <v>2925401.84</v>
      </c>
      <c r="V278" s="385">
        <v>2925401.84</v>
      </c>
      <c r="W278" s="385">
        <v>1502393.93</v>
      </c>
      <c r="X278" s="390">
        <v>0.32217046557670043</v>
      </c>
      <c r="Y278" s="390">
        <v>0.15</v>
      </c>
    </row>
    <row r="279" spans="1:25" customFormat="1" ht="18" x14ac:dyDescent="0.2">
      <c r="A279" s="259">
        <v>7</v>
      </c>
      <c r="B279" s="259" t="s">
        <v>173</v>
      </c>
      <c r="C279" s="259" t="s">
        <v>154</v>
      </c>
      <c r="D279" s="259" t="s">
        <v>1731</v>
      </c>
      <c r="E279" s="260" t="s">
        <v>1732</v>
      </c>
      <c r="F279" s="259" t="s">
        <v>1025</v>
      </c>
      <c r="G279" s="260" t="s">
        <v>681</v>
      </c>
      <c r="H279" s="259" t="s">
        <v>1733</v>
      </c>
      <c r="I279" s="259" t="s">
        <v>1037</v>
      </c>
      <c r="J279" s="260" t="s">
        <v>179</v>
      </c>
      <c r="K279" s="259" t="s">
        <v>1734</v>
      </c>
      <c r="L279" s="259" t="s">
        <v>1735</v>
      </c>
      <c r="M279" s="259" t="s">
        <v>1734</v>
      </c>
      <c r="N279" s="259" t="s">
        <v>178</v>
      </c>
      <c r="O279" s="377" t="s">
        <v>1066</v>
      </c>
      <c r="P279" s="378" t="s">
        <v>2021</v>
      </c>
      <c r="Q279" s="379" t="s">
        <v>1028</v>
      </c>
      <c r="R279" s="385">
        <v>0</v>
      </c>
      <c r="S279" s="385">
        <v>5405650.7199999997</v>
      </c>
      <c r="T279" s="385">
        <v>5231471.87</v>
      </c>
      <c r="U279" s="385">
        <v>0</v>
      </c>
      <c r="V279" s="385">
        <v>0</v>
      </c>
      <c r="W279" s="385">
        <v>0</v>
      </c>
      <c r="X279" s="390">
        <v>0</v>
      </c>
      <c r="Y279" s="390">
        <v>0.33</v>
      </c>
    </row>
    <row r="280" spans="1:25" customFormat="1" ht="18" x14ac:dyDescent="0.2">
      <c r="A280" s="259">
        <v>8</v>
      </c>
      <c r="B280" s="259" t="s">
        <v>173</v>
      </c>
      <c r="C280" s="259" t="s">
        <v>154</v>
      </c>
      <c r="D280" s="259" t="s">
        <v>1736</v>
      </c>
      <c r="E280" s="260" t="s">
        <v>1737</v>
      </c>
      <c r="F280" s="259" t="s">
        <v>1738</v>
      </c>
      <c r="G280" s="260" t="s">
        <v>1739</v>
      </c>
      <c r="H280" s="259" t="s">
        <v>1740</v>
      </c>
      <c r="I280" s="259" t="s">
        <v>1037</v>
      </c>
      <c r="J280" s="260" t="s">
        <v>179</v>
      </c>
      <c r="K280" s="259" t="s">
        <v>1741</v>
      </c>
      <c r="L280" s="259" t="s">
        <v>1742</v>
      </c>
      <c r="M280" s="259" t="s">
        <v>178</v>
      </c>
      <c r="N280" s="259" t="s">
        <v>178</v>
      </c>
      <c r="O280" s="377" t="s">
        <v>1066</v>
      </c>
      <c r="P280" s="378" t="s">
        <v>2021</v>
      </c>
      <c r="Q280" s="379" t="s">
        <v>1743</v>
      </c>
      <c r="R280" s="385">
        <v>0</v>
      </c>
      <c r="S280" s="385">
        <v>1879446.08</v>
      </c>
      <c r="T280" s="385">
        <v>0</v>
      </c>
      <c r="U280" s="385">
        <v>0</v>
      </c>
      <c r="V280" s="385">
        <v>0</v>
      </c>
      <c r="W280" s="385">
        <v>0</v>
      </c>
      <c r="X280" s="390">
        <v>0</v>
      </c>
      <c r="Y280" s="390">
        <v>0</v>
      </c>
    </row>
    <row r="281" spans="1:25" customFormat="1" ht="12.75" x14ac:dyDescent="0.2">
      <c r="A281" s="255">
        <v>8</v>
      </c>
      <c r="B281" s="256" t="s">
        <v>1029</v>
      </c>
      <c r="C281" s="256"/>
      <c r="D281" s="256"/>
      <c r="E281" s="256"/>
      <c r="F281" s="256"/>
      <c r="G281" s="256"/>
      <c r="H281" s="256"/>
      <c r="I281" s="256"/>
      <c r="J281" s="256"/>
      <c r="K281" s="256"/>
      <c r="L281" s="256"/>
      <c r="M281" s="256"/>
      <c r="N281" s="256"/>
      <c r="O281" s="381"/>
      <c r="P281" s="382"/>
      <c r="Q281" s="382"/>
      <c r="R281" s="386">
        <f>SUM(R273:R280)</f>
        <v>0</v>
      </c>
      <c r="S281" s="386">
        <f t="shared" ref="S281:W281" si="26">SUM(S273:S280)</f>
        <v>36623380.409999996</v>
      </c>
      <c r="T281" s="386">
        <f t="shared" si="26"/>
        <v>33396235.350000005</v>
      </c>
      <c r="U281" s="386">
        <f t="shared" si="26"/>
        <v>13951058.690000001</v>
      </c>
      <c r="V281" s="386">
        <f t="shared" si="26"/>
        <v>13951058.690000001</v>
      </c>
      <c r="W281" s="386">
        <f t="shared" si="26"/>
        <v>10393538.91</v>
      </c>
      <c r="X281" s="391"/>
      <c r="Y281" s="391"/>
    </row>
    <row r="282" spans="1:25" customFormat="1" ht="12.75" x14ac:dyDescent="0.2">
      <c r="A282" s="255"/>
      <c r="B282" s="256" t="s">
        <v>1300</v>
      </c>
      <c r="C282" s="256"/>
      <c r="D282" s="256"/>
      <c r="E282" s="256"/>
      <c r="F282" s="256"/>
      <c r="G282" s="256"/>
      <c r="H282" s="256"/>
      <c r="I282" s="256"/>
      <c r="J282" s="256"/>
      <c r="K282" s="256"/>
      <c r="L282" s="256"/>
      <c r="M282" s="256"/>
      <c r="N282" s="256"/>
      <c r="O282" s="381"/>
      <c r="P282" s="382"/>
      <c r="Q282" s="382"/>
      <c r="R282" s="386"/>
      <c r="S282" s="386"/>
      <c r="T282" s="386"/>
      <c r="U282" s="386"/>
      <c r="V282" s="386"/>
      <c r="W282" s="386"/>
      <c r="X282" s="391"/>
      <c r="Y282" s="391"/>
    </row>
    <row r="283" spans="1:25" customFormat="1" ht="27" x14ac:dyDescent="0.2">
      <c r="A283" s="259">
        <v>1</v>
      </c>
      <c r="B283" s="259" t="s">
        <v>173</v>
      </c>
      <c r="C283" s="259" t="s">
        <v>430</v>
      </c>
      <c r="D283" s="259" t="s">
        <v>139</v>
      </c>
      <c r="E283" s="260" t="s">
        <v>609</v>
      </c>
      <c r="F283" s="259" t="s">
        <v>1025</v>
      </c>
      <c r="G283" s="260" t="s">
        <v>681</v>
      </c>
      <c r="H283" s="259" t="s">
        <v>1301</v>
      </c>
      <c r="I283" s="259" t="s">
        <v>1301</v>
      </c>
      <c r="J283" s="260" t="s">
        <v>319</v>
      </c>
      <c r="K283" s="259" t="s">
        <v>544</v>
      </c>
      <c r="L283" s="259" t="s">
        <v>512</v>
      </c>
      <c r="M283" s="259" t="s">
        <v>605</v>
      </c>
      <c r="N283" s="259" t="s">
        <v>673</v>
      </c>
      <c r="O283" s="377" t="s">
        <v>1066</v>
      </c>
      <c r="P283" s="378" t="s">
        <v>2021</v>
      </c>
      <c r="Q283" s="379" t="s">
        <v>1302</v>
      </c>
      <c r="R283" s="385">
        <v>0</v>
      </c>
      <c r="S283" s="385">
        <v>1999280.33</v>
      </c>
      <c r="T283" s="385">
        <v>1999280.33</v>
      </c>
      <c r="U283" s="385">
        <v>1999280.33</v>
      </c>
      <c r="V283" s="385">
        <v>1999280.33</v>
      </c>
      <c r="W283" s="385">
        <v>1999280.33</v>
      </c>
      <c r="X283" s="390">
        <v>1</v>
      </c>
      <c r="Y283" s="390">
        <v>1</v>
      </c>
    </row>
    <row r="284" spans="1:25" customFormat="1" ht="18" x14ac:dyDescent="0.2">
      <c r="A284" s="259">
        <v>2</v>
      </c>
      <c r="B284" s="259" t="s">
        <v>173</v>
      </c>
      <c r="C284" s="259" t="s">
        <v>430</v>
      </c>
      <c r="D284" s="259" t="s">
        <v>235</v>
      </c>
      <c r="E284" s="260" t="s">
        <v>610</v>
      </c>
      <c r="F284" s="259" t="s">
        <v>1303</v>
      </c>
      <c r="G284" s="260" t="s">
        <v>1304</v>
      </c>
      <c r="H284" s="259" t="s">
        <v>1026</v>
      </c>
      <c r="I284" s="259" t="s">
        <v>1026</v>
      </c>
      <c r="J284" s="260" t="s">
        <v>176</v>
      </c>
      <c r="K284" s="259" t="s">
        <v>594</v>
      </c>
      <c r="L284" s="259" t="s">
        <v>598</v>
      </c>
      <c r="M284" s="259" t="s">
        <v>787</v>
      </c>
      <c r="N284" s="259" t="s">
        <v>849</v>
      </c>
      <c r="O284" s="377" t="s">
        <v>1066</v>
      </c>
      <c r="P284" s="378" t="s">
        <v>2021</v>
      </c>
      <c r="Q284" s="379" t="s">
        <v>1305</v>
      </c>
      <c r="R284" s="385">
        <v>0</v>
      </c>
      <c r="S284" s="385">
        <v>20976.33</v>
      </c>
      <c r="T284" s="385">
        <v>20976.33</v>
      </c>
      <c r="U284" s="385">
        <v>20976.33</v>
      </c>
      <c r="V284" s="385">
        <v>20976.33</v>
      </c>
      <c r="W284" s="385">
        <v>20976.33</v>
      </c>
      <c r="X284" s="390">
        <v>1</v>
      </c>
      <c r="Y284" s="390">
        <v>1</v>
      </c>
    </row>
    <row r="285" spans="1:25" customFormat="1" ht="18" x14ac:dyDescent="0.2">
      <c r="A285" s="259">
        <v>3</v>
      </c>
      <c r="B285" s="259" t="s">
        <v>173</v>
      </c>
      <c r="C285" s="259" t="s">
        <v>430</v>
      </c>
      <c r="D285" s="259" t="s">
        <v>867</v>
      </c>
      <c r="E285" s="260" t="s">
        <v>868</v>
      </c>
      <c r="F285" s="259" t="s">
        <v>1127</v>
      </c>
      <c r="G285" s="260" t="s">
        <v>1128</v>
      </c>
      <c r="H285" s="259" t="s">
        <v>1118</v>
      </c>
      <c r="I285" s="259" t="s">
        <v>1118</v>
      </c>
      <c r="J285" s="260" t="s">
        <v>319</v>
      </c>
      <c r="K285" s="259" t="s">
        <v>550</v>
      </c>
      <c r="L285" s="259" t="s">
        <v>636</v>
      </c>
      <c r="M285" s="259" t="s">
        <v>598</v>
      </c>
      <c r="N285" s="259" t="s">
        <v>869</v>
      </c>
      <c r="O285" s="377" t="s">
        <v>1066</v>
      </c>
      <c r="P285" s="378" t="s">
        <v>2021</v>
      </c>
      <c r="Q285" s="379" t="s">
        <v>1205</v>
      </c>
      <c r="R285" s="385">
        <v>0</v>
      </c>
      <c r="S285" s="385">
        <v>1556947.9</v>
      </c>
      <c r="T285" s="385">
        <v>1556947.9</v>
      </c>
      <c r="U285" s="385">
        <v>1556947.9</v>
      </c>
      <c r="V285" s="385">
        <v>1556947.9</v>
      </c>
      <c r="W285" s="385">
        <v>1556947.9</v>
      </c>
      <c r="X285" s="390">
        <v>1</v>
      </c>
      <c r="Y285" s="390">
        <v>1</v>
      </c>
    </row>
    <row r="286" spans="1:25" customFormat="1" ht="27" x14ac:dyDescent="0.2">
      <c r="A286" s="259">
        <v>4</v>
      </c>
      <c r="B286" s="259" t="s">
        <v>173</v>
      </c>
      <c r="C286" s="259" t="s">
        <v>430</v>
      </c>
      <c r="D286" s="259" t="s">
        <v>870</v>
      </c>
      <c r="E286" s="260" t="s">
        <v>871</v>
      </c>
      <c r="F286" s="259" t="s">
        <v>1306</v>
      </c>
      <c r="G286" s="260" t="s">
        <v>1307</v>
      </c>
      <c r="H286" s="259" t="s">
        <v>1026</v>
      </c>
      <c r="I286" s="259" t="s">
        <v>1026</v>
      </c>
      <c r="J286" s="260" t="s">
        <v>950</v>
      </c>
      <c r="K286" s="259" t="s">
        <v>550</v>
      </c>
      <c r="L286" s="259" t="s">
        <v>533</v>
      </c>
      <c r="M286" s="259" t="s">
        <v>598</v>
      </c>
      <c r="N286" s="259" t="s">
        <v>525</v>
      </c>
      <c r="O286" s="377" t="s">
        <v>1066</v>
      </c>
      <c r="P286" s="378" t="s">
        <v>2021</v>
      </c>
      <c r="Q286" s="379" t="s">
        <v>1308</v>
      </c>
      <c r="R286" s="385">
        <v>0</v>
      </c>
      <c r="S286" s="385">
        <v>62274.8</v>
      </c>
      <c r="T286" s="385">
        <v>62274.8</v>
      </c>
      <c r="U286" s="385">
        <v>62274.8</v>
      </c>
      <c r="V286" s="385">
        <v>62274.8</v>
      </c>
      <c r="W286" s="385">
        <v>62274.8</v>
      </c>
      <c r="X286" s="390">
        <v>1</v>
      </c>
      <c r="Y286" s="390">
        <v>1</v>
      </c>
    </row>
    <row r="287" spans="1:25" customFormat="1" ht="18" x14ac:dyDescent="0.2">
      <c r="A287" s="259">
        <v>5</v>
      </c>
      <c r="B287" s="259" t="s">
        <v>173</v>
      </c>
      <c r="C287" s="259" t="s">
        <v>430</v>
      </c>
      <c r="D287" s="259" t="s">
        <v>872</v>
      </c>
      <c r="E287" s="260" t="s">
        <v>1309</v>
      </c>
      <c r="F287" s="259" t="s">
        <v>1127</v>
      </c>
      <c r="G287" s="260" t="s">
        <v>1128</v>
      </c>
      <c r="H287" s="259" t="s">
        <v>1217</v>
      </c>
      <c r="I287" s="259" t="s">
        <v>1217</v>
      </c>
      <c r="J287" s="260" t="s">
        <v>948</v>
      </c>
      <c r="K287" s="259" t="s">
        <v>550</v>
      </c>
      <c r="L287" s="259" t="s">
        <v>533</v>
      </c>
      <c r="M287" s="259" t="s">
        <v>598</v>
      </c>
      <c r="N287" s="259" t="s">
        <v>525</v>
      </c>
      <c r="O287" s="377" t="s">
        <v>1066</v>
      </c>
      <c r="P287" s="378" t="s">
        <v>2021</v>
      </c>
      <c r="Q287" s="379" t="s">
        <v>1310</v>
      </c>
      <c r="R287" s="385">
        <v>0</v>
      </c>
      <c r="S287" s="385">
        <v>71664.37</v>
      </c>
      <c r="T287" s="385">
        <v>71664.37</v>
      </c>
      <c r="U287" s="385">
        <v>71664.37</v>
      </c>
      <c r="V287" s="385">
        <v>71664.37</v>
      </c>
      <c r="W287" s="385">
        <v>71664.37</v>
      </c>
      <c r="X287" s="390">
        <v>1</v>
      </c>
      <c r="Y287" s="390">
        <v>1</v>
      </c>
    </row>
    <row r="288" spans="1:25" customFormat="1" ht="18" x14ac:dyDescent="0.2">
      <c r="A288" s="259">
        <v>6</v>
      </c>
      <c r="B288" s="259" t="s">
        <v>173</v>
      </c>
      <c r="C288" s="259" t="s">
        <v>430</v>
      </c>
      <c r="D288" s="259" t="s">
        <v>873</v>
      </c>
      <c r="E288" s="260" t="s">
        <v>1309</v>
      </c>
      <c r="F288" s="259" t="s">
        <v>1210</v>
      </c>
      <c r="G288" s="260" t="s">
        <v>1211</v>
      </c>
      <c r="H288" s="259" t="s">
        <v>1240</v>
      </c>
      <c r="I288" s="259" t="s">
        <v>1240</v>
      </c>
      <c r="J288" s="260" t="s">
        <v>948</v>
      </c>
      <c r="K288" s="259" t="s">
        <v>550</v>
      </c>
      <c r="L288" s="259" t="s">
        <v>533</v>
      </c>
      <c r="M288" s="259" t="s">
        <v>598</v>
      </c>
      <c r="N288" s="259" t="s">
        <v>525</v>
      </c>
      <c r="O288" s="377" t="s">
        <v>1066</v>
      </c>
      <c r="P288" s="378" t="s">
        <v>2021</v>
      </c>
      <c r="Q288" s="379" t="s">
        <v>1311</v>
      </c>
      <c r="R288" s="385">
        <v>0</v>
      </c>
      <c r="S288" s="385">
        <v>45057.93</v>
      </c>
      <c r="T288" s="385">
        <v>45057.93</v>
      </c>
      <c r="U288" s="385">
        <v>45057.93</v>
      </c>
      <c r="V288" s="385">
        <v>45057.93</v>
      </c>
      <c r="W288" s="385">
        <v>45057.93</v>
      </c>
      <c r="X288" s="390">
        <v>1</v>
      </c>
      <c r="Y288" s="390">
        <v>1</v>
      </c>
    </row>
    <row r="289" spans="1:25" customFormat="1" ht="27" x14ac:dyDescent="0.2">
      <c r="A289" s="259">
        <v>7</v>
      </c>
      <c r="B289" s="259" t="s">
        <v>173</v>
      </c>
      <c r="C289" s="259" t="s">
        <v>430</v>
      </c>
      <c r="D289" s="259" t="s">
        <v>874</v>
      </c>
      <c r="E289" s="260" t="s">
        <v>1312</v>
      </c>
      <c r="F289" s="259" t="s">
        <v>1025</v>
      </c>
      <c r="G289" s="260" t="s">
        <v>681</v>
      </c>
      <c r="H289" s="259" t="s">
        <v>1183</v>
      </c>
      <c r="I289" s="259" t="s">
        <v>1037</v>
      </c>
      <c r="J289" s="260" t="s">
        <v>319</v>
      </c>
      <c r="K289" s="259" t="s">
        <v>636</v>
      </c>
      <c r="L289" s="259" t="s">
        <v>854</v>
      </c>
      <c r="M289" s="259" t="s">
        <v>1744</v>
      </c>
      <c r="N289" s="259" t="s">
        <v>178</v>
      </c>
      <c r="O289" s="377" t="s">
        <v>1066</v>
      </c>
      <c r="P289" s="378" t="s">
        <v>2021</v>
      </c>
      <c r="Q289" s="379" t="s">
        <v>1313</v>
      </c>
      <c r="R289" s="385">
        <v>0</v>
      </c>
      <c r="S289" s="385">
        <v>1233253.6200000001</v>
      </c>
      <c r="T289" s="385">
        <v>1203045.6299999999</v>
      </c>
      <c r="U289" s="385">
        <v>303719.32</v>
      </c>
      <c r="V289" s="385">
        <v>303719.32</v>
      </c>
      <c r="W289" s="385">
        <v>303719.32</v>
      </c>
      <c r="X289" s="390">
        <v>0.24627482544912374</v>
      </c>
      <c r="Y289" s="390">
        <v>0.8</v>
      </c>
    </row>
    <row r="290" spans="1:25" customFormat="1" ht="27" x14ac:dyDescent="0.2">
      <c r="A290" s="259">
        <v>8</v>
      </c>
      <c r="B290" s="259" t="s">
        <v>173</v>
      </c>
      <c r="C290" s="259" t="s">
        <v>430</v>
      </c>
      <c r="D290" s="259" t="s">
        <v>1745</v>
      </c>
      <c r="E290" s="260" t="s">
        <v>1746</v>
      </c>
      <c r="F290" s="259" t="s">
        <v>1125</v>
      </c>
      <c r="G290" s="260" t="s">
        <v>1126</v>
      </c>
      <c r="H290" s="259" t="s">
        <v>1138</v>
      </c>
      <c r="I290" s="259" t="s">
        <v>1037</v>
      </c>
      <c r="J290" s="260" t="s">
        <v>319</v>
      </c>
      <c r="K290" s="259" t="s">
        <v>1734</v>
      </c>
      <c r="L290" s="259" t="s">
        <v>1735</v>
      </c>
      <c r="M290" s="259" t="s">
        <v>1734</v>
      </c>
      <c r="N290" s="259" t="s">
        <v>178</v>
      </c>
      <c r="O290" s="377" t="s">
        <v>1066</v>
      </c>
      <c r="P290" s="378" t="s">
        <v>2021</v>
      </c>
      <c r="Q290" s="379" t="s">
        <v>1241</v>
      </c>
      <c r="R290" s="385">
        <v>0</v>
      </c>
      <c r="S290" s="385">
        <v>2981130.09</v>
      </c>
      <c r="T290" s="385">
        <v>2942463.9</v>
      </c>
      <c r="U290" s="385">
        <v>0</v>
      </c>
      <c r="V290" s="385">
        <v>0</v>
      </c>
      <c r="W290" s="385">
        <v>0</v>
      </c>
      <c r="X290" s="390">
        <v>0</v>
      </c>
      <c r="Y290" s="390">
        <v>0.3</v>
      </c>
    </row>
    <row r="291" spans="1:25" customFormat="1" ht="18" x14ac:dyDescent="0.2">
      <c r="A291" s="259">
        <v>9</v>
      </c>
      <c r="B291" s="259" t="s">
        <v>173</v>
      </c>
      <c r="C291" s="259" t="s">
        <v>430</v>
      </c>
      <c r="D291" s="259" t="s">
        <v>1747</v>
      </c>
      <c r="E291" s="260" t="s">
        <v>1748</v>
      </c>
      <c r="F291" s="259" t="s">
        <v>1127</v>
      </c>
      <c r="G291" s="260" t="s">
        <v>1128</v>
      </c>
      <c r="H291" s="259" t="s">
        <v>1240</v>
      </c>
      <c r="I291" s="259" t="s">
        <v>1037</v>
      </c>
      <c r="J291" s="260" t="s">
        <v>174</v>
      </c>
      <c r="K291" s="259" t="s">
        <v>1690</v>
      </c>
      <c r="L291" s="259" t="s">
        <v>493</v>
      </c>
      <c r="M291" s="259" t="s">
        <v>178</v>
      </c>
      <c r="N291" s="259" t="s">
        <v>178</v>
      </c>
      <c r="O291" s="377" t="s">
        <v>1066</v>
      </c>
      <c r="P291" s="378" t="s">
        <v>2021</v>
      </c>
      <c r="Q291" s="379" t="s">
        <v>1749</v>
      </c>
      <c r="R291" s="385">
        <v>0</v>
      </c>
      <c r="S291" s="385">
        <v>93661.39</v>
      </c>
      <c r="T291" s="385">
        <v>0</v>
      </c>
      <c r="U291" s="385">
        <v>0</v>
      </c>
      <c r="V291" s="385">
        <v>0</v>
      </c>
      <c r="W291" s="385">
        <v>0</v>
      </c>
      <c r="X291" s="390">
        <v>0</v>
      </c>
      <c r="Y291" s="390">
        <v>0</v>
      </c>
    </row>
    <row r="292" spans="1:25" customFormat="1" ht="18" x14ac:dyDescent="0.2">
      <c r="A292" s="259">
        <v>10</v>
      </c>
      <c r="B292" s="259" t="s">
        <v>173</v>
      </c>
      <c r="C292" s="259" t="s">
        <v>430</v>
      </c>
      <c r="D292" s="259" t="s">
        <v>1750</v>
      </c>
      <c r="E292" s="260" t="s">
        <v>1751</v>
      </c>
      <c r="F292" s="259" t="s">
        <v>1031</v>
      </c>
      <c r="G292" s="260" t="s">
        <v>1032</v>
      </c>
      <c r="H292" s="259" t="s">
        <v>1217</v>
      </c>
      <c r="I292" s="259" t="s">
        <v>1037</v>
      </c>
      <c r="J292" s="260" t="s">
        <v>174</v>
      </c>
      <c r="K292" s="259" t="s">
        <v>1690</v>
      </c>
      <c r="L292" s="259" t="s">
        <v>493</v>
      </c>
      <c r="M292" s="259" t="s">
        <v>178</v>
      </c>
      <c r="N292" s="259" t="s">
        <v>178</v>
      </c>
      <c r="O292" s="377" t="s">
        <v>1066</v>
      </c>
      <c r="P292" s="378" t="s">
        <v>2021</v>
      </c>
      <c r="Q292" s="379" t="s">
        <v>1752</v>
      </c>
      <c r="R292" s="385">
        <v>0</v>
      </c>
      <c r="S292" s="385">
        <v>110180.42</v>
      </c>
      <c r="T292" s="385">
        <v>0</v>
      </c>
      <c r="U292" s="385">
        <v>0</v>
      </c>
      <c r="V292" s="385">
        <v>0</v>
      </c>
      <c r="W292" s="385">
        <v>0</v>
      </c>
      <c r="X292" s="390">
        <v>0</v>
      </c>
      <c r="Y292" s="390">
        <v>0</v>
      </c>
    </row>
    <row r="293" spans="1:25" customFormat="1" ht="18" x14ac:dyDescent="0.2">
      <c r="A293" s="259">
        <v>11</v>
      </c>
      <c r="B293" s="259" t="s">
        <v>173</v>
      </c>
      <c r="C293" s="259" t="s">
        <v>430</v>
      </c>
      <c r="D293" s="259" t="s">
        <v>1753</v>
      </c>
      <c r="E293" s="260" t="s">
        <v>1751</v>
      </c>
      <c r="F293" s="259" t="s">
        <v>1075</v>
      </c>
      <c r="G293" s="260" t="s">
        <v>1076</v>
      </c>
      <c r="H293" s="259" t="s">
        <v>1240</v>
      </c>
      <c r="I293" s="259" t="s">
        <v>1037</v>
      </c>
      <c r="J293" s="260" t="s">
        <v>174</v>
      </c>
      <c r="K293" s="259" t="s">
        <v>1690</v>
      </c>
      <c r="L293" s="259" t="s">
        <v>493</v>
      </c>
      <c r="M293" s="259" t="s">
        <v>178</v>
      </c>
      <c r="N293" s="259" t="s">
        <v>178</v>
      </c>
      <c r="O293" s="377" t="s">
        <v>1066</v>
      </c>
      <c r="P293" s="378" t="s">
        <v>2021</v>
      </c>
      <c r="Q293" s="379" t="s">
        <v>1348</v>
      </c>
      <c r="R293" s="385">
        <v>0</v>
      </c>
      <c r="S293" s="385">
        <v>66593.070000000007</v>
      </c>
      <c r="T293" s="385">
        <v>0</v>
      </c>
      <c r="U293" s="385">
        <v>0</v>
      </c>
      <c r="V293" s="385">
        <v>0</v>
      </c>
      <c r="W293" s="385">
        <v>0</v>
      </c>
      <c r="X293" s="390">
        <v>0</v>
      </c>
      <c r="Y293" s="390">
        <v>0</v>
      </c>
    </row>
    <row r="294" spans="1:25" customFormat="1" ht="18" x14ac:dyDescent="0.2">
      <c r="A294" s="259">
        <v>12</v>
      </c>
      <c r="B294" s="259" t="s">
        <v>173</v>
      </c>
      <c r="C294" s="259" t="s">
        <v>430</v>
      </c>
      <c r="D294" s="259" t="s">
        <v>1754</v>
      </c>
      <c r="E294" s="260" t="s">
        <v>1751</v>
      </c>
      <c r="F294" s="259" t="s">
        <v>1270</v>
      </c>
      <c r="G294" s="260" t="s">
        <v>1271</v>
      </c>
      <c r="H294" s="259" t="s">
        <v>1026</v>
      </c>
      <c r="I294" s="259" t="s">
        <v>1037</v>
      </c>
      <c r="J294" s="260" t="s">
        <v>174</v>
      </c>
      <c r="K294" s="259" t="s">
        <v>1690</v>
      </c>
      <c r="L294" s="259" t="s">
        <v>493</v>
      </c>
      <c r="M294" s="259" t="s">
        <v>178</v>
      </c>
      <c r="N294" s="259" t="s">
        <v>178</v>
      </c>
      <c r="O294" s="377" t="s">
        <v>1066</v>
      </c>
      <c r="P294" s="378" t="s">
        <v>2021</v>
      </c>
      <c r="Q294" s="379" t="s">
        <v>1205</v>
      </c>
      <c r="R294" s="385">
        <v>0</v>
      </c>
      <c r="S294" s="385">
        <v>29603.85</v>
      </c>
      <c r="T294" s="385">
        <v>0</v>
      </c>
      <c r="U294" s="385">
        <v>0</v>
      </c>
      <c r="V294" s="385">
        <v>0</v>
      </c>
      <c r="W294" s="385">
        <v>0</v>
      </c>
      <c r="X294" s="390">
        <v>0</v>
      </c>
      <c r="Y294" s="390">
        <v>0</v>
      </c>
    </row>
    <row r="295" spans="1:25" customFormat="1" ht="12.75" x14ac:dyDescent="0.2">
      <c r="A295" s="255">
        <v>12</v>
      </c>
      <c r="B295" s="256" t="s">
        <v>1029</v>
      </c>
      <c r="C295" s="256"/>
      <c r="D295" s="256"/>
      <c r="E295" s="256"/>
      <c r="F295" s="256"/>
      <c r="G295" s="256"/>
      <c r="H295" s="256"/>
      <c r="I295" s="256"/>
      <c r="J295" s="256"/>
      <c r="K295" s="256"/>
      <c r="L295" s="256"/>
      <c r="M295" s="256"/>
      <c r="N295" s="256"/>
      <c r="O295" s="381"/>
      <c r="P295" s="382"/>
      <c r="Q295" s="382"/>
      <c r="R295" s="386">
        <f>SUM(R283:R294)</f>
        <v>0</v>
      </c>
      <c r="S295" s="386">
        <f t="shared" ref="S295:W295" si="27">SUM(S283:S294)</f>
        <v>8270624.0999999996</v>
      </c>
      <c r="T295" s="386">
        <f t="shared" si="27"/>
        <v>7901711.1899999995</v>
      </c>
      <c r="U295" s="386">
        <f t="shared" si="27"/>
        <v>4059920.98</v>
      </c>
      <c r="V295" s="386">
        <f t="shared" si="27"/>
        <v>4059920.98</v>
      </c>
      <c r="W295" s="386">
        <f t="shared" si="27"/>
        <v>4059920.98</v>
      </c>
      <c r="X295" s="391"/>
      <c r="Y295" s="391"/>
    </row>
    <row r="296" spans="1:25" customFormat="1" ht="12.75" x14ac:dyDescent="0.2">
      <c r="A296" s="255"/>
      <c r="B296" s="256" t="s">
        <v>1314</v>
      </c>
      <c r="C296" s="256"/>
      <c r="D296" s="256"/>
      <c r="E296" s="256"/>
      <c r="F296" s="256"/>
      <c r="G296" s="256"/>
      <c r="H296" s="256"/>
      <c r="I296" s="256"/>
      <c r="J296" s="256"/>
      <c r="K296" s="256"/>
      <c r="L296" s="256"/>
      <c r="M296" s="256"/>
      <c r="N296" s="256"/>
      <c r="O296" s="381"/>
      <c r="P296" s="382"/>
      <c r="Q296" s="382"/>
      <c r="R296" s="386"/>
      <c r="S296" s="386"/>
      <c r="T296" s="386"/>
      <c r="U296" s="386"/>
      <c r="V296" s="386"/>
      <c r="W296" s="386"/>
      <c r="X296" s="391"/>
      <c r="Y296" s="391"/>
    </row>
    <row r="297" spans="1:25" customFormat="1" ht="54" x14ac:dyDescent="0.2">
      <c r="A297" s="259">
        <v>1</v>
      </c>
      <c r="B297" s="259" t="s">
        <v>173</v>
      </c>
      <c r="C297" s="259" t="s">
        <v>149</v>
      </c>
      <c r="D297" s="259" t="s">
        <v>951</v>
      </c>
      <c r="E297" s="260" t="s">
        <v>1315</v>
      </c>
      <c r="F297" s="259" t="s">
        <v>1025</v>
      </c>
      <c r="G297" s="260" t="s">
        <v>681</v>
      </c>
      <c r="H297" s="259" t="s">
        <v>1026</v>
      </c>
      <c r="I297" s="259" t="s">
        <v>1026</v>
      </c>
      <c r="J297" s="260" t="s">
        <v>186</v>
      </c>
      <c r="K297" s="259" t="s">
        <v>673</v>
      </c>
      <c r="L297" s="259" t="s">
        <v>525</v>
      </c>
      <c r="M297" s="259" t="s">
        <v>673</v>
      </c>
      <c r="N297" s="259" t="s">
        <v>525</v>
      </c>
      <c r="O297" s="377" t="s">
        <v>1066</v>
      </c>
      <c r="P297" s="378" t="s">
        <v>2021</v>
      </c>
      <c r="Q297" s="379" t="s">
        <v>1028</v>
      </c>
      <c r="R297" s="385">
        <v>0</v>
      </c>
      <c r="S297" s="385">
        <v>4000000</v>
      </c>
      <c r="T297" s="385">
        <v>4000000</v>
      </c>
      <c r="U297" s="385">
        <v>4000000</v>
      </c>
      <c r="V297" s="385">
        <v>4000000</v>
      </c>
      <c r="W297" s="385">
        <v>4000000</v>
      </c>
      <c r="X297" s="390">
        <v>1</v>
      </c>
      <c r="Y297" s="390">
        <v>1</v>
      </c>
    </row>
    <row r="298" spans="1:25" customFormat="1" ht="27" x14ac:dyDescent="0.2">
      <c r="A298" s="259">
        <v>2</v>
      </c>
      <c r="B298" s="259" t="s">
        <v>175</v>
      </c>
      <c r="C298" s="259" t="s">
        <v>149</v>
      </c>
      <c r="D298" s="259" t="s">
        <v>219</v>
      </c>
      <c r="E298" s="260" t="s">
        <v>611</v>
      </c>
      <c r="F298" s="259" t="s">
        <v>1025</v>
      </c>
      <c r="G298" s="260" t="s">
        <v>681</v>
      </c>
      <c r="H298" s="259" t="s">
        <v>1318</v>
      </c>
      <c r="I298" s="259" t="s">
        <v>1318</v>
      </c>
      <c r="J298" s="260" t="s">
        <v>206</v>
      </c>
      <c r="K298" s="259" t="s">
        <v>612</v>
      </c>
      <c r="L298" s="259" t="s">
        <v>613</v>
      </c>
      <c r="M298" s="259" t="s">
        <v>487</v>
      </c>
      <c r="N298" s="259" t="s">
        <v>1508</v>
      </c>
      <c r="O298" s="377" t="s">
        <v>1319</v>
      </c>
      <c r="P298" s="378" t="s">
        <v>2022</v>
      </c>
      <c r="Q298" s="379" t="s">
        <v>1028</v>
      </c>
      <c r="R298" s="385">
        <v>0</v>
      </c>
      <c r="S298" s="385">
        <v>193382.51</v>
      </c>
      <c r="T298" s="385">
        <v>193382.51</v>
      </c>
      <c r="U298" s="385">
        <v>193382.51</v>
      </c>
      <c r="V298" s="385">
        <v>193382.51</v>
      </c>
      <c r="W298" s="385">
        <v>193382.51</v>
      </c>
      <c r="X298" s="390">
        <v>1</v>
      </c>
      <c r="Y298" s="390">
        <v>1</v>
      </c>
    </row>
    <row r="299" spans="1:25" customFormat="1" ht="27" x14ac:dyDescent="0.2">
      <c r="A299" s="259">
        <v>3</v>
      </c>
      <c r="B299" s="259" t="s">
        <v>175</v>
      </c>
      <c r="C299" s="259" t="s">
        <v>149</v>
      </c>
      <c r="D299" s="259" t="s">
        <v>220</v>
      </c>
      <c r="E299" s="260" t="s">
        <v>616</v>
      </c>
      <c r="F299" s="259" t="s">
        <v>1025</v>
      </c>
      <c r="G299" s="260" t="s">
        <v>681</v>
      </c>
      <c r="H299" s="259" t="s">
        <v>1320</v>
      </c>
      <c r="I299" s="259" t="s">
        <v>1320</v>
      </c>
      <c r="J299" s="260" t="s">
        <v>206</v>
      </c>
      <c r="K299" s="259" t="s">
        <v>612</v>
      </c>
      <c r="L299" s="259" t="s">
        <v>617</v>
      </c>
      <c r="M299" s="259" t="s">
        <v>614</v>
      </c>
      <c r="N299" s="259" t="s">
        <v>875</v>
      </c>
      <c r="O299" s="377" t="s">
        <v>1319</v>
      </c>
      <c r="P299" s="378" t="s">
        <v>2022</v>
      </c>
      <c r="Q299" s="379" t="s">
        <v>1028</v>
      </c>
      <c r="R299" s="385">
        <v>0</v>
      </c>
      <c r="S299" s="385">
        <v>612789.23</v>
      </c>
      <c r="T299" s="385">
        <v>612789.23</v>
      </c>
      <c r="U299" s="385">
        <v>612789.23</v>
      </c>
      <c r="V299" s="385">
        <v>612789.23</v>
      </c>
      <c r="W299" s="385">
        <v>612789.23</v>
      </c>
      <c r="X299" s="390">
        <v>1</v>
      </c>
      <c r="Y299" s="390">
        <v>1</v>
      </c>
    </row>
    <row r="300" spans="1:25" customFormat="1" ht="18" x14ac:dyDescent="0.2">
      <c r="A300" s="259">
        <v>4</v>
      </c>
      <c r="B300" s="259" t="s">
        <v>175</v>
      </c>
      <c r="C300" s="259" t="s">
        <v>149</v>
      </c>
      <c r="D300" s="259" t="s">
        <v>877</v>
      </c>
      <c r="E300" s="260" t="s">
        <v>878</v>
      </c>
      <c r="F300" s="259" t="s">
        <v>1025</v>
      </c>
      <c r="G300" s="260" t="s">
        <v>681</v>
      </c>
      <c r="H300" s="259" t="s">
        <v>1321</v>
      </c>
      <c r="I300" s="259" t="s">
        <v>1321</v>
      </c>
      <c r="J300" s="260" t="s">
        <v>206</v>
      </c>
      <c r="K300" s="259" t="s">
        <v>882</v>
      </c>
      <c r="L300" s="259" t="s">
        <v>506</v>
      </c>
      <c r="M300" s="259" t="s">
        <v>1755</v>
      </c>
      <c r="N300" s="259" t="s">
        <v>1756</v>
      </c>
      <c r="O300" s="377" t="s">
        <v>1319</v>
      </c>
      <c r="P300" s="378" t="s">
        <v>2022</v>
      </c>
      <c r="Q300" s="379" t="s">
        <v>1028</v>
      </c>
      <c r="R300" s="385">
        <v>0</v>
      </c>
      <c r="S300" s="385">
        <v>160404.82</v>
      </c>
      <c r="T300" s="385">
        <v>160404.82</v>
      </c>
      <c r="U300" s="385">
        <v>160404.82</v>
      </c>
      <c r="V300" s="385">
        <v>160404.82</v>
      </c>
      <c r="W300" s="385">
        <v>148829.29999999999</v>
      </c>
      <c r="X300" s="390">
        <v>1</v>
      </c>
      <c r="Y300" s="390">
        <v>1</v>
      </c>
    </row>
    <row r="301" spans="1:25" customFormat="1" ht="27" x14ac:dyDescent="0.2">
      <c r="A301" s="259">
        <v>5</v>
      </c>
      <c r="B301" s="259" t="s">
        <v>175</v>
      </c>
      <c r="C301" s="259" t="s">
        <v>149</v>
      </c>
      <c r="D301" s="259" t="s">
        <v>776</v>
      </c>
      <c r="E301" s="260" t="s">
        <v>880</v>
      </c>
      <c r="F301" s="259" t="s">
        <v>1025</v>
      </c>
      <c r="G301" s="260" t="s">
        <v>681</v>
      </c>
      <c r="H301" s="259" t="s">
        <v>1322</v>
      </c>
      <c r="I301" s="259" t="s">
        <v>1037</v>
      </c>
      <c r="J301" s="260" t="s">
        <v>206</v>
      </c>
      <c r="K301" s="259" t="s">
        <v>827</v>
      </c>
      <c r="L301" s="259" t="s">
        <v>570</v>
      </c>
      <c r="M301" s="259" t="s">
        <v>1757</v>
      </c>
      <c r="N301" s="259" t="s">
        <v>178</v>
      </c>
      <c r="O301" s="377" t="s">
        <v>1758</v>
      </c>
      <c r="P301" s="378" t="s">
        <v>2021</v>
      </c>
      <c r="Q301" s="379" t="s">
        <v>1028</v>
      </c>
      <c r="R301" s="385">
        <v>0</v>
      </c>
      <c r="S301" s="385">
        <v>8975175</v>
      </c>
      <c r="T301" s="385">
        <v>8721149.7100000009</v>
      </c>
      <c r="U301" s="385">
        <v>4354914.12</v>
      </c>
      <c r="V301" s="385">
        <v>4354914.12</v>
      </c>
      <c r="W301" s="385">
        <v>2748092.93</v>
      </c>
      <c r="X301" s="390">
        <v>0.48521773892988163</v>
      </c>
      <c r="Y301" s="390">
        <v>0.85</v>
      </c>
    </row>
    <row r="302" spans="1:25" customFormat="1" ht="45" x14ac:dyDescent="0.2">
      <c r="A302" s="259">
        <v>6</v>
      </c>
      <c r="B302" s="259" t="s">
        <v>175</v>
      </c>
      <c r="C302" s="259" t="s">
        <v>149</v>
      </c>
      <c r="D302" s="259" t="s">
        <v>774</v>
      </c>
      <c r="E302" s="260" t="s">
        <v>881</v>
      </c>
      <c r="F302" s="259" t="s">
        <v>1025</v>
      </c>
      <c r="G302" s="260" t="s">
        <v>681</v>
      </c>
      <c r="H302" s="259" t="s">
        <v>1323</v>
      </c>
      <c r="I302" s="259" t="s">
        <v>1323</v>
      </c>
      <c r="J302" s="260" t="s">
        <v>206</v>
      </c>
      <c r="K302" s="259" t="s">
        <v>882</v>
      </c>
      <c r="L302" s="259" t="s">
        <v>506</v>
      </c>
      <c r="M302" s="259" t="s">
        <v>1755</v>
      </c>
      <c r="N302" s="259" t="s">
        <v>178</v>
      </c>
      <c r="O302" s="377" t="s">
        <v>2019</v>
      </c>
      <c r="P302" s="378" t="s">
        <v>2021</v>
      </c>
      <c r="Q302" s="379" t="s">
        <v>1028</v>
      </c>
      <c r="R302" s="385">
        <v>0</v>
      </c>
      <c r="S302" s="385">
        <v>783062.57</v>
      </c>
      <c r="T302" s="385">
        <v>767130.21</v>
      </c>
      <c r="U302" s="385">
        <v>683760.04</v>
      </c>
      <c r="V302" s="385">
        <v>683760.04</v>
      </c>
      <c r="W302" s="385">
        <v>683760.04</v>
      </c>
      <c r="X302" s="390">
        <v>0.87318697917077059</v>
      </c>
      <c r="Y302" s="390">
        <v>1</v>
      </c>
    </row>
    <row r="303" spans="1:25" customFormat="1" ht="45" x14ac:dyDescent="0.2">
      <c r="A303" s="259">
        <v>7</v>
      </c>
      <c r="B303" s="259" t="s">
        <v>175</v>
      </c>
      <c r="C303" s="259" t="s">
        <v>149</v>
      </c>
      <c r="D303" s="259" t="s">
        <v>775</v>
      </c>
      <c r="E303" s="260" t="s">
        <v>883</v>
      </c>
      <c r="F303" s="259" t="s">
        <v>1324</v>
      </c>
      <c r="G303" s="260" t="s">
        <v>1325</v>
      </c>
      <c r="H303" s="259" t="s">
        <v>1326</v>
      </c>
      <c r="I303" s="259" t="s">
        <v>1037</v>
      </c>
      <c r="J303" s="260" t="s">
        <v>206</v>
      </c>
      <c r="K303" s="259" t="s">
        <v>844</v>
      </c>
      <c r="L303" s="259" t="s">
        <v>570</v>
      </c>
      <c r="M303" s="259" t="s">
        <v>844</v>
      </c>
      <c r="N303" s="259" t="s">
        <v>178</v>
      </c>
      <c r="O303" s="377" t="s">
        <v>2019</v>
      </c>
      <c r="P303" s="378" t="s">
        <v>2021</v>
      </c>
      <c r="Q303" s="379" t="s">
        <v>1028</v>
      </c>
      <c r="R303" s="385">
        <v>0</v>
      </c>
      <c r="S303" s="385">
        <v>3708750</v>
      </c>
      <c r="T303" s="385">
        <v>3674858.15</v>
      </c>
      <c r="U303" s="385">
        <v>2593712.6</v>
      </c>
      <c r="V303" s="385">
        <v>2593712.6</v>
      </c>
      <c r="W303" s="385">
        <v>2593712.6</v>
      </c>
      <c r="X303" s="390">
        <v>0.69934953825412882</v>
      </c>
      <c r="Y303" s="390">
        <v>0.85</v>
      </c>
    </row>
    <row r="304" spans="1:25" customFormat="1" ht="27" x14ac:dyDescent="0.2">
      <c r="A304" s="259">
        <v>8</v>
      </c>
      <c r="B304" s="259" t="s">
        <v>175</v>
      </c>
      <c r="C304" s="259" t="s">
        <v>149</v>
      </c>
      <c r="D304" s="259" t="s">
        <v>1759</v>
      </c>
      <c r="E304" s="260" t="s">
        <v>1760</v>
      </c>
      <c r="F304" s="259" t="s">
        <v>1025</v>
      </c>
      <c r="G304" s="260" t="s">
        <v>681</v>
      </c>
      <c r="H304" s="259" t="s">
        <v>1157</v>
      </c>
      <c r="I304" s="259" t="s">
        <v>1037</v>
      </c>
      <c r="J304" s="260" t="s">
        <v>319</v>
      </c>
      <c r="K304" s="259" t="s">
        <v>1620</v>
      </c>
      <c r="L304" s="259" t="s">
        <v>1761</v>
      </c>
      <c r="M304" s="259" t="s">
        <v>178</v>
      </c>
      <c r="N304" s="259" t="s">
        <v>178</v>
      </c>
      <c r="O304" s="377" t="s">
        <v>1106</v>
      </c>
      <c r="P304" s="378" t="s">
        <v>2021</v>
      </c>
      <c r="Q304" s="379" t="s">
        <v>1028</v>
      </c>
      <c r="R304" s="385">
        <v>0</v>
      </c>
      <c r="S304" s="385">
        <v>971153.01</v>
      </c>
      <c r="T304" s="385">
        <v>953401.03</v>
      </c>
      <c r="U304" s="385">
        <v>0</v>
      </c>
      <c r="V304" s="385">
        <v>0</v>
      </c>
      <c r="W304" s="385">
        <v>0</v>
      </c>
      <c r="X304" s="390">
        <v>0</v>
      </c>
      <c r="Y304" s="390">
        <v>0</v>
      </c>
    </row>
    <row r="305" spans="1:25" customFormat="1" ht="36" x14ac:dyDescent="0.2">
      <c r="A305" s="259">
        <v>9</v>
      </c>
      <c r="B305" s="259" t="s">
        <v>175</v>
      </c>
      <c r="C305" s="259" t="s">
        <v>149</v>
      </c>
      <c r="D305" s="259" t="s">
        <v>1762</v>
      </c>
      <c r="E305" s="260" t="s">
        <v>1763</v>
      </c>
      <c r="F305" s="259" t="s">
        <v>1075</v>
      </c>
      <c r="G305" s="260" t="s">
        <v>1076</v>
      </c>
      <c r="H305" s="259" t="s">
        <v>1764</v>
      </c>
      <c r="I305" s="259" t="s">
        <v>1037</v>
      </c>
      <c r="J305" s="260" t="s">
        <v>206</v>
      </c>
      <c r="K305" s="259" t="s">
        <v>1765</v>
      </c>
      <c r="L305" s="259" t="s">
        <v>590</v>
      </c>
      <c r="M305" s="259" t="s">
        <v>178</v>
      </c>
      <c r="N305" s="259" t="s">
        <v>178</v>
      </c>
      <c r="O305" s="377" t="s">
        <v>1766</v>
      </c>
      <c r="P305" s="378" t="s">
        <v>2021</v>
      </c>
      <c r="Q305" s="379" t="s">
        <v>1078</v>
      </c>
      <c r="R305" s="385">
        <v>0</v>
      </c>
      <c r="S305" s="385">
        <v>3635609.71</v>
      </c>
      <c r="T305" s="385">
        <v>0</v>
      </c>
      <c r="U305" s="385">
        <v>0</v>
      </c>
      <c r="V305" s="385">
        <v>0</v>
      </c>
      <c r="W305" s="385">
        <v>0</v>
      </c>
      <c r="X305" s="390">
        <v>0</v>
      </c>
      <c r="Y305" s="390">
        <v>0</v>
      </c>
    </row>
    <row r="306" spans="1:25" customFormat="1" ht="27" x14ac:dyDescent="0.2">
      <c r="A306" s="259">
        <v>10</v>
      </c>
      <c r="B306" s="259" t="s">
        <v>175</v>
      </c>
      <c r="C306" s="259" t="s">
        <v>149</v>
      </c>
      <c r="D306" s="259" t="s">
        <v>1767</v>
      </c>
      <c r="E306" s="260" t="s">
        <v>1768</v>
      </c>
      <c r="F306" s="259" t="s">
        <v>1093</v>
      </c>
      <c r="G306" s="260" t="s">
        <v>1094</v>
      </c>
      <c r="H306" s="259" t="s">
        <v>1769</v>
      </c>
      <c r="I306" s="259" t="s">
        <v>1037</v>
      </c>
      <c r="J306" s="260" t="s">
        <v>206</v>
      </c>
      <c r="K306" s="259" t="s">
        <v>1765</v>
      </c>
      <c r="L306" s="259" t="s">
        <v>590</v>
      </c>
      <c r="M306" s="259" t="s">
        <v>178</v>
      </c>
      <c r="N306" s="259" t="s">
        <v>178</v>
      </c>
      <c r="O306" s="377" t="s">
        <v>1766</v>
      </c>
      <c r="P306" s="378" t="s">
        <v>2021</v>
      </c>
      <c r="Q306" s="379" t="s">
        <v>1096</v>
      </c>
      <c r="R306" s="385">
        <v>0</v>
      </c>
      <c r="S306" s="385">
        <v>4254493.29</v>
      </c>
      <c r="T306" s="385">
        <v>0</v>
      </c>
      <c r="U306" s="385">
        <v>0</v>
      </c>
      <c r="V306" s="385">
        <v>0</v>
      </c>
      <c r="W306" s="385">
        <v>0</v>
      </c>
      <c r="X306" s="390">
        <v>0</v>
      </c>
      <c r="Y306" s="390">
        <v>0</v>
      </c>
    </row>
    <row r="307" spans="1:25" customFormat="1" ht="12.75" x14ac:dyDescent="0.2">
      <c r="A307" s="255">
        <v>10</v>
      </c>
      <c r="B307" s="256" t="s">
        <v>1029</v>
      </c>
      <c r="C307" s="256"/>
      <c r="D307" s="256"/>
      <c r="E307" s="256"/>
      <c r="F307" s="256"/>
      <c r="G307" s="256"/>
      <c r="H307" s="256"/>
      <c r="I307" s="256"/>
      <c r="J307" s="256"/>
      <c r="K307" s="256"/>
      <c r="L307" s="256"/>
      <c r="M307" s="256"/>
      <c r="N307" s="256"/>
      <c r="O307" s="381"/>
      <c r="P307" s="382"/>
      <c r="Q307" s="382"/>
      <c r="R307" s="386">
        <f>SUM(R297:R306)</f>
        <v>0</v>
      </c>
      <c r="S307" s="386">
        <f t="shared" ref="S307:W307" si="28">SUM(S297:S306)</f>
        <v>27294820.140000004</v>
      </c>
      <c r="T307" s="386">
        <f t="shared" si="28"/>
        <v>19083115.66</v>
      </c>
      <c r="U307" s="386">
        <f t="shared" si="28"/>
        <v>12598963.319999998</v>
      </c>
      <c r="V307" s="386">
        <f t="shared" si="28"/>
        <v>12598963.319999998</v>
      </c>
      <c r="W307" s="386">
        <f t="shared" si="28"/>
        <v>10980566.610000001</v>
      </c>
      <c r="X307" s="391"/>
      <c r="Y307" s="391"/>
    </row>
    <row r="308" spans="1:25" customFormat="1" ht="12.75" x14ac:dyDescent="0.2">
      <c r="A308" s="255"/>
      <c r="B308" s="256" t="s">
        <v>1327</v>
      </c>
      <c r="C308" s="256"/>
      <c r="D308" s="256"/>
      <c r="E308" s="256"/>
      <c r="F308" s="256"/>
      <c r="G308" s="256"/>
      <c r="H308" s="256"/>
      <c r="I308" s="256"/>
      <c r="J308" s="256"/>
      <c r="K308" s="256"/>
      <c r="L308" s="256"/>
      <c r="M308" s="256"/>
      <c r="N308" s="256"/>
      <c r="O308" s="381"/>
      <c r="P308" s="382"/>
      <c r="Q308" s="382"/>
      <c r="R308" s="386"/>
      <c r="S308" s="386"/>
      <c r="T308" s="386"/>
      <c r="U308" s="386"/>
      <c r="V308" s="386"/>
      <c r="W308" s="386"/>
      <c r="X308" s="391"/>
      <c r="Y308" s="391"/>
    </row>
    <row r="309" spans="1:25" customFormat="1" ht="18" x14ac:dyDescent="0.2">
      <c r="A309" s="259">
        <v>1</v>
      </c>
      <c r="B309" s="259" t="s">
        <v>173</v>
      </c>
      <c r="C309" s="259" t="s">
        <v>431</v>
      </c>
      <c r="D309" s="259" t="s">
        <v>232</v>
      </c>
      <c r="E309" s="260" t="s">
        <v>433</v>
      </c>
      <c r="F309" s="259" t="s">
        <v>1277</v>
      </c>
      <c r="G309" s="260" t="s">
        <v>1278</v>
      </c>
      <c r="H309" s="259" t="s">
        <v>1328</v>
      </c>
      <c r="I309" s="259" t="s">
        <v>1328</v>
      </c>
      <c r="J309" s="260" t="s">
        <v>180</v>
      </c>
      <c r="K309" s="259" t="s">
        <v>551</v>
      </c>
      <c r="L309" s="259" t="s">
        <v>582</v>
      </c>
      <c r="M309" s="259" t="s">
        <v>601</v>
      </c>
      <c r="N309" s="259" t="s">
        <v>822</v>
      </c>
      <c r="O309" s="377" t="s">
        <v>1066</v>
      </c>
      <c r="P309" s="378" t="s">
        <v>2021</v>
      </c>
      <c r="Q309" s="379" t="s">
        <v>1279</v>
      </c>
      <c r="R309" s="385">
        <v>0</v>
      </c>
      <c r="S309" s="385">
        <v>1015017.95</v>
      </c>
      <c r="T309" s="385">
        <v>1015017.95</v>
      </c>
      <c r="U309" s="385">
        <v>1015017.95</v>
      </c>
      <c r="V309" s="385">
        <v>1015017.95</v>
      </c>
      <c r="W309" s="385">
        <v>1015017.95</v>
      </c>
      <c r="X309" s="390">
        <v>1</v>
      </c>
      <c r="Y309" s="390">
        <v>1</v>
      </c>
    </row>
    <row r="310" spans="1:25" customFormat="1" ht="18" x14ac:dyDescent="0.2">
      <c r="A310" s="259">
        <v>2</v>
      </c>
      <c r="B310" s="259" t="s">
        <v>173</v>
      </c>
      <c r="C310" s="259" t="s">
        <v>431</v>
      </c>
      <c r="D310" s="259" t="s">
        <v>618</v>
      </c>
      <c r="E310" s="260" t="s">
        <v>619</v>
      </c>
      <c r="F310" s="259" t="s">
        <v>1303</v>
      </c>
      <c r="G310" s="260" t="s">
        <v>1304</v>
      </c>
      <c r="H310" s="259" t="s">
        <v>1329</v>
      </c>
      <c r="I310" s="259" t="s">
        <v>1329</v>
      </c>
      <c r="J310" s="260" t="s">
        <v>180</v>
      </c>
      <c r="K310" s="259" t="s">
        <v>594</v>
      </c>
      <c r="L310" s="259" t="s">
        <v>620</v>
      </c>
      <c r="M310" s="259" t="s">
        <v>787</v>
      </c>
      <c r="N310" s="259" t="s">
        <v>876</v>
      </c>
      <c r="O310" s="377" t="s">
        <v>1066</v>
      </c>
      <c r="P310" s="378" t="s">
        <v>2021</v>
      </c>
      <c r="Q310" s="379" t="s">
        <v>1330</v>
      </c>
      <c r="R310" s="385">
        <v>0</v>
      </c>
      <c r="S310" s="385">
        <v>386052.15</v>
      </c>
      <c r="T310" s="385">
        <v>386052.15</v>
      </c>
      <c r="U310" s="385">
        <v>386052.15</v>
      </c>
      <c r="V310" s="385">
        <v>386052.15</v>
      </c>
      <c r="W310" s="385">
        <v>386052.15</v>
      </c>
      <c r="X310" s="390">
        <v>1</v>
      </c>
      <c r="Y310" s="390">
        <v>1</v>
      </c>
    </row>
    <row r="311" spans="1:25" customFormat="1" ht="18" x14ac:dyDescent="0.2">
      <c r="A311" s="259">
        <v>3</v>
      </c>
      <c r="B311" s="259" t="s">
        <v>173</v>
      </c>
      <c r="C311" s="259" t="s">
        <v>431</v>
      </c>
      <c r="D311" s="259" t="s">
        <v>233</v>
      </c>
      <c r="E311" s="260" t="s">
        <v>619</v>
      </c>
      <c r="F311" s="259" t="s">
        <v>1331</v>
      </c>
      <c r="G311" s="260" t="s">
        <v>1332</v>
      </c>
      <c r="H311" s="259" t="s">
        <v>1333</v>
      </c>
      <c r="I311" s="259" t="s">
        <v>1333</v>
      </c>
      <c r="J311" s="260" t="s">
        <v>180</v>
      </c>
      <c r="K311" s="259" t="s">
        <v>594</v>
      </c>
      <c r="L311" s="259" t="s">
        <v>620</v>
      </c>
      <c r="M311" s="259" t="s">
        <v>787</v>
      </c>
      <c r="N311" s="259" t="s">
        <v>876</v>
      </c>
      <c r="O311" s="377" t="s">
        <v>1066</v>
      </c>
      <c r="P311" s="378" t="s">
        <v>2021</v>
      </c>
      <c r="Q311" s="379" t="s">
        <v>1330</v>
      </c>
      <c r="R311" s="385">
        <v>0</v>
      </c>
      <c r="S311" s="385">
        <v>471542.01</v>
      </c>
      <c r="T311" s="385">
        <v>471542.01</v>
      </c>
      <c r="U311" s="385">
        <v>471542.01</v>
      </c>
      <c r="V311" s="385">
        <v>471542.01</v>
      </c>
      <c r="W311" s="385">
        <v>471542.01</v>
      </c>
      <c r="X311" s="390">
        <v>1</v>
      </c>
      <c r="Y311" s="390">
        <v>1</v>
      </c>
    </row>
    <row r="312" spans="1:25" customFormat="1" ht="27" x14ac:dyDescent="0.2">
      <c r="A312" s="259">
        <v>4</v>
      </c>
      <c r="B312" s="259" t="s">
        <v>173</v>
      </c>
      <c r="C312" s="259" t="s">
        <v>431</v>
      </c>
      <c r="D312" s="259" t="s">
        <v>885</v>
      </c>
      <c r="E312" s="260" t="s">
        <v>886</v>
      </c>
      <c r="F312" s="259" t="s">
        <v>1270</v>
      </c>
      <c r="G312" s="260" t="s">
        <v>1271</v>
      </c>
      <c r="H312" s="259" t="s">
        <v>1334</v>
      </c>
      <c r="I312" s="259" t="s">
        <v>1334</v>
      </c>
      <c r="J312" s="260" t="s">
        <v>180</v>
      </c>
      <c r="K312" s="259" t="s">
        <v>887</v>
      </c>
      <c r="L312" s="259" t="s">
        <v>636</v>
      </c>
      <c r="M312" s="259" t="s">
        <v>1445</v>
      </c>
      <c r="N312" s="259" t="s">
        <v>178</v>
      </c>
      <c r="O312" s="377" t="s">
        <v>1066</v>
      </c>
      <c r="P312" s="378" t="s">
        <v>2021</v>
      </c>
      <c r="Q312" s="379" t="s">
        <v>1235</v>
      </c>
      <c r="R312" s="385">
        <v>0</v>
      </c>
      <c r="S312" s="385">
        <v>95454.73</v>
      </c>
      <c r="T312" s="385">
        <v>94753.78</v>
      </c>
      <c r="U312" s="385">
        <v>0</v>
      </c>
      <c r="V312" s="385">
        <v>0</v>
      </c>
      <c r="W312" s="385">
        <v>0</v>
      </c>
      <c r="X312" s="390">
        <v>0</v>
      </c>
      <c r="Y312" s="390">
        <v>1</v>
      </c>
    </row>
    <row r="313" spans="1:25" customFormat="1" ht="18" x14ac:dyDescent="0.2">
      <c r="A313" s="259">
        <v>5</v>
      </c>
      <c r="B313" s="259" t="s">
        <v>173</v>
      </c>
      <c r="C313" s="259" t="s">
        <v>431</v>
      </c>
      <c r="D313" s="259" t="s">
        <v>888</v>
      </c>
      <c r="E313" s="260" t="s">
        <v>433</v>
      </c>
      <c r="F313" s="259" t="s">
        <v>1270</v>
      </c>
      <c r="G313" s="260" t="s">
        <v>1271</v>
      </c>
      <c r="H313" s="259" t="s">
        <v>1240</v>
      </c>
      <c r="I313" s="259" t="s">
        <v>1240</v>
      </c>
      <c r="J313" s="260" t="s">
        <v>180</v>
      </c>
      <c r="K313" s="259" t="s">
        <v>887</v>
      </c>
      <c r="L313" s="259" t="s">
        <v>636</v>
      </c>
      <c r="M313" s="259" t="s">
        <v>1445</v>
      </c>
      <c r="N313" s="259" t="s">
        <v>178</v>
      </c>
      <c r="O313" s="377" t="s">
        <v>1066</v>
      </c>
      <c r="P313" s="378" t="s">
        <v>2021</v>
      </c>
      <c r="Q313" s="379" t="s">
        <v>1335</v>
      </c>
      <c r="R313" s="385">
        <v>0</v>
      </c>
      <c r="S313" s="385">
        <v>602298.54</v>
      </c>
      <c r="T313" s="385">
        <v>599061.31000000006</v>
      </c>
      <c r="U313" s="385">
        <v>0</v>
      </c>
      <c r="V313" s="385">
        <v>0</v>
      </c>
      <c r="W313" s="385">
        <v>0</v>
      </c>
      <c r="X313" s="390">
        <v>0</v>
      </c>
      <c r="Y313" s="390">
        <v>1</v>
      </c>
    </row>
    <row r="314" spans="1:25" customFormat="1" ht="18" x14ac:dyDescent="0.2">
      <c r="A314" s="259">
        <v>6</v>
      </c>
      <c r="B314" s="259" t="s">
        <v>173</v>
      </c>
      <c r="C314" s="259" t="s">
        <v>431</v>
      </c>
      <c r="D314" s="259" t="s">
        <v>889</v>
      </c>
      <c r="E314" s="260" t="s">
        <v>890</v>
      </c>
      <c r="F314" s="259" t="s">
        <v>1093</v>
      </c>
      <c r="G314" s="260" t="s">
        <v>1094</v>
      </c>
      <c r="H314" s="259" t="s">
        <v>1026</v>
      </c>
      <c r="I314" s="259" t="s">
        <v>1026</v>
      </c>
      <c r="J314" s="260" t="s">
        <v>180</v>
      </c>
      <c r="K314" s="259" t="s">
        <v>891</v>
      </c>
      <c r="L314" s="259" t="s">
        <v>879</v>
      </c>
      <c r="M314" s="259" t="s">
        <v>1770</v>
      </c>
      <c r="N314" s="259" t="s">
        <v>178</v>
      </c>
      <c r="O314" s="377" t="s">
        <v>1066</v>
      </c>
      <c r="P314" s="378" t="s">
        <v>2021</v>
      </c>
      <c r="Q314" s="379" t="s">
        <v>1336</v>
      </c>
      <c r="R314" s="385">
        <v>0</v>
      </c>
      <c r="S314" s="385">
        <v>355625.19</v>
      </c>
      <c r="T314" s="385">
        <v>350255.67</v>
      </c>
      <c r="U314" s="385">
        <v>0</v>
      </c>
      <c r="V314" s="385">
        <v>0</v>
      </c>
      <c r="W314" s="385">
        <v>0</v>
      </c>
      <c r="X314" s="390">
        <v>0</v>
      </c>
      <c r="Y314" s="390">
        <v>1</v>
      </c>
    </row>
    <row r="315" spans="1:25" customFormat="1" ht="18" x14ac:dyDescent="0.2">
      <c r="A315" s="259">
        <v>7</v>
      </c>
      <c r="B315" s="259" t="s">
        <v>173</v>
      </c>
      <c r="C315" s="259" t="s">
        <v>431</v>
      </c>
      <c r="D315" s="259" t="s">
        <v>892</v>
      </c>
      <c r="E315" s="260" t="s">
        <v>893</v>
      </c>
      <c r="F315" s="259" t="s">
        <v>1093</v>
      </c>
      <c r="G315" s="260" t="s">
        <v>1094</v>
      </c>
      <c r="H315" s="259" t="s">
        <v>1334</v>
      </c>
      <c r="I315" s="259" t="s">
        <v>1334</v>
      </c>
      <c r="J315" s="260" t="s">
        <v>180</v>
      </c>
      <c r="K315" s="259" t="s">
        <v>891</v>
      </c>
      <c r="L315" s="259" t="s">
        <v>879</v>
      </c>
      <c r="M315" s="259" t="s">
        <v>1770</v>
      </c>
      <c r="N315" s="259" t="s">
        <v>178</v>
      </c>
      <c r="O315" s="377" t="s">
        <v>1066</v>
      </c>
      <c r="P315" s="378" t="s">
        <v>2021</v>
      </c>
      <c r="Q315" s="379" t="s">
        <v>1337</v>
      </c>
      <c r="R315" s="385">
        <v>0</v>
      </c>
      <c r="S315" s="385">
        <v>529244.04</v>
      </c>
      <c r="T315" s="385">
        <v>521757.69</v>
      </c>
      <c r="U315" s="385">
        <v>0</v>
      </c>
      <c r="V315" s="385">
        <v>0</v>
      </c>
      <c r="W315" s="385">
        <v>0</v>
      </c>
      <c r="X315" s="390">
        <v>0</v>
      </c>
      <c r="Y315" s="390">
        <v>1</v>
      </c>
    </row>
    <row r="316" spans="1:25" customFormat="1" ht="18" x14ac:dyDescent="0.2">
      <c r="A316" s="259">
        <v>8</v>
      </c>
      <c r="B316" s="259" t="s">
        <v>173</v>
      </c>
      <c r="C316" s="259" t="s">
        <v>431</v>
      </c>
      <c r="D316" s="259" t="s">
        <v>894</v>
      </c>
      <c r="E316" s="260" t="s">
        <v>895</v>
      </c>
      <c r="F316" s="259" t="s">
        <v>1331</v>
      </c>
      <c r="G316" s="260" t="s">
        <v>1332</v>
      </c>
      <c r="H316" s="259" t="s">
        <v>1338</v>
      </c>
      <c r="I316" s="259" t="s">
        <v>1338</v>
      </c>
      <c r="J316" s="260" t="s">
        <v>180</v>
      </c>
      <c r="K316" s="259" t="s">
        <v>796</v>
      </c>
      <c r="L316" s="259" t="s">
        <v>896</v>
      </c>
      <c r="M316" s="259" t="s">
        <v>178</v>
      </c>
      <c r="N316" s="259" t="s">
        <v>178</v>
      </c>
      <c r="O316" s="377" t="s">
        <v>1066</v>
      </c>
      <c r="P316" s="378" t="s">
        <v>2021</v>
      </c>
      <c r="Q316" s="379" t="s">
        <v>1339</v>
      </c>
      <c r="R316" s="385">
        <v>0</v>
      </c>
      <c r="S316" s="385">
        <v>415057.12</v>
      </c>
      <c r="T316" s="385">
        <v>407895.42</v>
      </c>
      <c r="U316" s="385">
        <v>0</v>
      </c>
      <c r="V316" s="385">
        <v>0</v>
      </c>
      <c r="W316" s="385">
        <v>0</v>
      </c>
      <c r="X316" s="390">
        <v>0</v>
      </c>
      <c r="Y316" s="390">
        <v>1</v>
      </c>
    </row>
    <row r="317" spans="1:25" customFormat="1" ht="12.75" x14ac:dyDescent="0.2">
      <c r="A317" s="255">
        <v>8</v>
      </c>
      <c r="B317" s="256" t="s">
        <v>1029</v>
      </c>
      <c r="C317" s="256"/>
      <c r="D317" s="256"/>
      <c r="E317" s="256"/>
      <c r="F317" s="256"/>
      <c r="G317" s="256"/>
      <c r="H317" s="256"/>
      <c r="I317" s="256"/>
      <c r="J317" s="256"/>
      <c r="K317" s="256"/>
      <c r="L317" s="256"/>
      <c r="M317" s="256"/>
      <c r="N317" s="256"/>
      <c r="O317" s="381"/>
      <c r="P317" s="382"/>
      <c r="Q317" s="382"/>
      <c r="R317" s="386">
        <f>SUM(R309:R316)</f>
        <v>0</v>
      </c>
      <c r="S317" s="386">
        <f t="shared" ref="S317:W317" si="29">SUM(S309:S316)</f>
        <v>3870291.73</v>
      </c>
      <c r="T317" s="386">
        <f t="shared" si="29"/>
        <v>3846335.98</v>
      </c>
      <c r="U317" s="386">
        <f t="shared" si="29"/>
        <v>1872612.11</v>
      </c>
      <c r="V317" s="386">
        <f t="shared" si="29"/>
        <v>1872612.11</v>
      </c>
      <c r="W317" s="386">
        <f t="shared" si="29"/>
        <v>1872612.11</v>
      </c>
      <c r="X317" s="391"/>
      <c r="Y317" s="391"/>
    </row>
    <row r="318" spans="1:25" customFormat="1" ht="12.75" x14ac:dyDescent="0.2">
      <c r="A318" s="255"/>
      <c r="B318" s="256" t="s">
        <v>1340</v>
      </c>
      <c r="C318" s="256"/>
      <c r="D318" s="256"/>
      <c r="E318" s="256"/>
      <c r="F318" s="256"/>
      <c r="G318" s="256"/>
      <c r="H318" s="256"/>
      <c r="I318" s="256"/>
      <c r="J318" s="256"/>
      <c r="K318" s="256"/>
      <c r="L318" s="256"/>
      <c r="M318" s="256"/>
      <c r="N318" s="256"/>
      <c r="O318" s="381"/>
      <c r="P318" s="382"/>
      <c r="Q318" s="382"/>
      <c r="R318" s="386"/>
      <c r="S318" s="386"/>
      <c r="T318" s="386"/>
      <c r="U318" s="386"/>
      <c r="V318" s="386"/>
      <c r="W318" s="386"/>
      <c r="X318" s="391"/>
      <c r="Y318" s="391"/>
    </row>
    <row r="319" spans="1:25" customFormat="1" ht="18" x14ac:dyDescent="0.2">
      <c r="A319" s="259">
        <v>1</v>
      </c>
      <c r="B319" s="259" t="s">
        <v>175</v>
      </c>
      <c r="C319" s="259" t="s">
        <v>952</v>
      </c>
      <c r="D319" s="259" t="s">
        <v>898</v>
      </c>
      <c r="E319" s="260" t="s">
        <v>899</v>
      </c>
      <c r="F319" s="259" t="s">
        <v>1025</v>
      </c>
      <c r="G319" s="260" t="s">
        <v>681</v>
      </c>
      <c r="H319" s="259" t="s">
        <v>1215</v>
      </c>
      <c r="I319" s="259" t="s">
        <v>1215</v>
      </c>
      <c r="J319" s="260" t="s">
        <v>320</v>
      </c>
      <c r="K319" s="259" t="s">
        <v>896</v>
      </c>
      <c r="L319" s="259" t="s">
        <v>900</v>
      </c>
      <c r="M319" s="259" t="s">
        <v>896</v>
      </c>
      <c r="N319" s="259" t="s">
        <v>178</v>
      </c>
      <c r="O319" s="377" t="s">
        <v>1341</v>
      </c>
      <c r="P319" s="378" t="s">
        <v>2022</v>
      </c>
      <c r="Q319" s="379" t="s">
        <v>1028</v>
      </c>
      <c r="R319" s="385">
        <v>0</v>
      </c>
      <c r="S319" s="385">
        <v>121375.66</v>
      </c>
      <c r="T319" s="385">
        <v>119884.93</v>
      </c>
      <c r="U319" s="385">
        <v>0</v>
      </c>
      <c r="V319" s="385">
        <v>0</v>
      </c>
      <c r="W319" s="385">
        <v>0</v>
      </c>
      <c r="X319" s="390">
        <v>0</v>
      </c>
      <c r="Y319" s="390">
        <v>1</v>
      </c>
    </row>
    <row r="320" spans="1:25" customFormat="1" ht="12.75" x14ac:dyDescent="0.2">
      <c r="A320" s="255">
        <v>1</v>
      </c>
      <c r="B320" s="256" t="s">
        <v>1029</v>
      </c>
      <c r="C320" s="256"/>
      <c r="D320" s="256"/>
      <c r="E320" s="256"/>
      <c r="F320" s="256"/>
      <c r="G320" s="256"/>
      <c r="H320" s="256"/>
      <c r="I320" s="256"/>
      <c r="J320" s="256"/>
      <c r="K320" s="256"/>
      <c r="L320" s="256"/>
      <c r="M320" s="256"/>
      <c r="N320" s="256"/>
      <c r="O320" s="381"/>
      <c r="P320" s="382"/>
      <c r="Q320" s="382"/>
      <c r="R320" s="386">
        <f>SUM(R319)</f>
        <v>0</v>
      </c>
      <c r="S320" s="386">
        <f t="shared" ref="S320:W320" si="30">SUM(S319)</f>
        <v>121375.66</v>
      </c>
      <c r="T320" s="386">
        <f t="shared" si="30"/>
        <v>119884.93</v>
      </c>
      <c r="U320" s="386">
        <f t="shared" si="30"/>
        <v>0</v>
      </c>
      <c r="V320" s="386">
        <f t="shared" si="30"/>
        <v>0</v>
      </c>
      <c r="W320" s="386">
        <f t="shared" si="30"/>
        <v>0</v>
      </c>
      <c r="X320" s="391"/>
      <c r="Y320" s="391"/>
    </row>
    <row r="321" spans="1:25" customFormat="1" ht="12.75" x14ac:dyDescent="0.2">
      <c r="A321" s="255"/>
      <c r="B321" s="256" t="s">
        <v>1342</v>
      </c>
      <c r="C321" s="256"/>
      <c r="D321" s="256"/>
      <c r="E321" s="256"/>
      <c r="F321" s="256"/>
      <c r="G321" s="256"/>
      <c r="H321" s="256"/>
      <c r="I321" s="256"/>
      <c r="J321" s="256"/>
      <c r="K321" s="256"/>
      <c r="L321" s="256"/>
      <c r="M321" s="256"/>
      <c r="N321" s="256"/>
      <c r="O321" s="381"/>
      <c r="P321" s="382"/>
      <c r="Q321" s="382"/>
      <c r="R321" s="386"/>
      <c r="S321" s="386"/>
      <c r="T321" s="386"/>
      <c r="U321" s="386"/>
      <c r="V321" s="386"/>
      <c r="W321" s="386"/>
      <c r="X321" s="391"/>
      <c r="Y321" s="391"/>
    </row>
    <row r="322" spans="1:25" customFormat="1" ht="27" x14ac:dyDescent="0.2">
      <c r="A322" s="259">
        <v>1</v>
      </c>
      <c r="B322" s="259" t="s">
        <v>175</v>
      </c>
      <c r="C322" s="259" t="s">
        <v>155</v>
      </c>
      <c r="D322" s="259" t="s">
        <v>221</v>
      </c>
      <c r="E322" s="260" t="s">
        <v>621</v>
      </c>
      <c r="F322" s="259" t="s">
        <v>1025</v>
      </c>
      <c r="G322" s="260" t="s">
        <v>681</v>
      </c>
      <c r="H322" s="259" t="s">
        <v>1026</v>
      </c>
      <c r="I322" s="259" t="s">
        <v>1026</v>
      </c>
      <c r="J322" s="260" t="s">
        <v>176</v>
      </c>
      <c r="K322" s="259" t="s">
        <v>485</v>
      </c>
      <c r="L322" s="259" t="s">
        <v>486</v>
      </c>
      <c r="M322" s="259" t="s">
        <v>487</v>
      </c>
      <c r="N322" s="259" t="s">
        <v>488</v>
      </c>
      <c r="O322" s="377" t="s">
        <v>1033</v>
      </c>
      <c r="P322" s="378" t="s">
        <v>2021</v>
      </c>
      <c r="Q322" s="379" t="s">
        <v>1028</v>
      </c>
      <c r="R322" s="385">
        <v>0</v>
      </c>
      <c r="S322" s="385">
        <v>116948.06</v>
      </c>
      <c r="T322" s="385">
        <v>116948.06</v>
      </c>
      <c r="U322" s="385">
        <v>116948.06</v>
      </c>
      <c r="V322" s="385">
        <v>116948.06</v>
      </c>
      <c r="W322" s="385">
        <v>116948.06</v>
      </c>
      <c r="X322" s="390">
        <v>1</v>
      </c>
      <c r="Y322" s="390">
        <v>1</v>
      </c>
    </row>
    <row r="323" spans="1:25" customFormat="1" ht="18" x14ac:dyDescent="0.2">
      <c r="A323" s="259">
        <v>2</v>
      </c>
      <c r="B323" s="259" t="s">
        <v>175</v>
      </c>
      <c r="C323" s="259" t="s">
        <v>155</v>
      </c>
      <c r="D323" s="259" t="s">
        <v>953</v>
      </c>
      <c r="E323" s="260" t="s">
        <v>954</v>
      </c>
      <c r="F323" s="259" t="s">
        <v>1025</v>
      </c>
      <c r="G323" s="260" t="s">
        <v>681</v>
      </c>
      <c r="H323" s="259" t="s">
        <v>1026</v>
      </c>
      <c r="I323" s="259" t="s">
        <v>1037</v>
      </c>
      <c r="J323" s="260" t="s">
        <v>955</v>
      </c>
      <c r="K323" s="259" t="s">
        <v>945</v>
      </c>
      <c r="L323" s="259" t="s">
        <v>533</v>
      </c>
      <c r="M323" s="259" t="s">
        <v>178</v>
      </c>
      <c r="N323" s="259" t="s">
        <v>178</v>
      </c>
      <c r="O323" s="377" t="s">
        <v>1044</v>
      </c>
      <c r="P323" s="378" t="s">
        <v>2022</v>
      </c>
      <c r="Q323" s="379" t="s">
        <v>1028</v>
      </c>
      <c r="R323" s="385">
        <v>0</v>
      </c>
      <c r="S323" s="385">
        <v>21259.8</v>
      </c>
      <c r="T323" s="385">
        <v>7224</v>
      </c>
      <c r="U323" s="385">
        <v>0</v>
      </c>
      <c r="V323" s="385">
        <v>0</v>
      </c>
      <c r="W323" s="385">
        <v>0</v>
      </c>
      <c r="X323" s="390">
        <v>0</v>
      </c>
      <c r="Y323" s="390">
        <v>0</v>
      </c>
    </row>
    <row r="324" spans="1:25" customFormat="1" ht="12.75" x14ac:dyDescent="0.2">
      <c r="A324" s="255">
        <v>2</v>
      </c>
      <c r="B324" s="256" t="s">
        <v>1029</v>
      </c>
      <c r="C324" s="256"/>
      <c r="D324" s="256"/>
      <c r="E324" s="256"/>
      <c r="F324" s="256"/>
      <c r="G324" s="256"/>
      <c r="H324" s="256"/>
      <c r="I324" s="256"/>
      <c r="J324" s="256"/>
      <c r="K324" s="256"/>
      <c r="L324" s="256"/>
      <c r="M324" s="256"/>
      <c r="N324" s="256"/>
      <c r="O324" s="381"/>
      <c r="P324" s="382"/>
      <c r="Q324" s="382"/>
      <c r="R324" s="386">
        <f>SUM(R322:R323)</f>
        <v>0</v>
      </c>
      <c r="S324" s="386">
        <f t="shared" ref="S324:W324" si="31">SUM(S322:S323)</f>
        <v>138207.85999999999</v>
      </c>
      <c r="T324" s="386">
        <f t="shared" si="31"/>
        <v>124172.06</v>
      </c>
      <c r="U324" s="386">
        <f t="shared" si="31"/>
        <v>116948.06</v>
      </c>
      <c r="V324" s="386">
        <f t="shared" si="31"/>
        <v>116948.06</v>
      </c>
      <c r="W324" s="386">
        <f t="shared" si="31"/>
        <v>116948.06</v>
      </c>
      <c r="X324" s="391"/>
      <c r="Y324" s="391"/>
    </row>
    <row r="325" spans="1:25" customFormat="1" ht="12.75" x14ac:dyDescent="0.2">
      <c r="A325" s="255"/>
      <c r="B325" s="256" t="s">
        <v>1343</v>
      </c>
      <c r="C325" s="256"/>
      <c r="D325" s="256"/>
      <c r="E325" s="256"/>
      <c r="F325" s="256"/>
      <c r="G325" s="256"/>
      <c r="H325" s="256"/>
      <c r="I325" s="256"/>
      <c r="J325" s="256"/>
      <c r="K325" s="256"/>
      <c r="L325" s="256"/>
      <c r="M325" s="256"/>
      <c r="N325" s="256"/>
      <c r="O325" s="381"/>
      <c r="P325" s="382"/>
      <c r="Q325" s="382"/>
      <c r="R325" s="386"/>
      <c r="S325" s="386"/>
      <c r="T325" s="386"/>
      <c r="U325" s="386"/>
      <c r="V325" s="386"/>
      <c r="W325" s="386"/>
      <c r="X325" s="391"/>
      <c r="Y325" s="391"/>
    </row>
    <row r="326" spans="1:25" customFormat="1" ht="18" x14ac:dyDescent="0.2">
      <c r="A326" s="259">
        <v>1</v>
      </c>
      <c r="B326" s="259" t="s">
        <v>173</v>
      </c>
      <c r="C326" s="259" t="s">
        <v>956</v>
      </c>
      <c r="D326" s="259" t="s">
        <v>902</v>
      </c>
      <c r="E326" s="260" t="s">
        <v>543</v>
      </c>
      <c r="F326" s="259" t="s">
        <v>1160</v>
      </c>
      <c r="G326" s="260" t="s">
        <v>1161</v>
      </c>
      <c r="H326" s="259" t="s">
        <v>1218</v>
      </c>
      <c r="I326" s="259" t="s">
        <v>1218</v>
      </c>
      <c r="J326" s="260" t="s">
        <v>247</v>
      </c>
      <c r="K326" s="259" t="s">
        <v>879</v>
      </c>
      <c r="L326" s="259" t="s">
        <v>506</v>
      </c>
      <c r="M326" s="259" t="s">
        <v>879</v>
      </c>
      <c r="N326" s="259" t="s">
        <v>178</v>
      </c>
      <c r="O326" s="377" t="s">
        <v>1066</v>
      </c>
      <c r="P326" s="378" t="s">
        <v>2021</v>
      </c>
      <c r="Q326" s="379" t="s">
        <v>1219</v>
      </c>
      <c r="R326" s="385">
        <v>0</v>
      </c>
      <c r="S326" s="385">
        <v>230999.69</v>
      </c>
      <c r="T326" s="385">
        <v>227307.59</v>
      </c>
      <c r="U326" s="385">
        <v>0</v>
      </c>
      <c r="V326" s="385">
        <v>0</v>
      </c>
      <c r="W326" s="385">
        <v>0</v>
      </c>
      <c r="X326" s="390">
        <v>0</v>
      </c>
      <c r="Y326" s="390">
        <v>1</v>
      </c>
    </row>
    <row r="327" spans="1:25" customFormat="1" ht="18" x14ac:dyDescent="0.2">
      <c r="A327" s="259">
        <v>2</v>
      </c>
      <c r="B327" s="259" t="s">
        <v>173</v>
      </c>
      <c r="C327" s="259" t="s">
        <v>956</v>
      </c>
      <c r="D327" s="259" t="s">
        <v>903</v>
      </c>
      <c r="E327" s="260" t="s">
        <v>543</v>
      </c>
      <c r="F327" s="259" t="s">
        <v>1155</v>
      </c>
      <c r="G327" s="260" t="s">
        <v>1156</v>
      </c>
      <c r="H327" s="259" t="s">
        <v>1146</v>
      </c>
      <c r="I327" s="259" t="s">
        <v>1146</v>
      </c>
      <c r="J327" s="260" t="s">
        <v>247</v>
      </c>
      <c r="K327" s="259" t="s">
        <v>879</v>
      </c>
      <c r="L327" s="259" t="s">
        <v>506</v>
      </c>
      <c r="M327" s="259" t="s">
        <v>178</v>
      </c>
      <c r="N327" s="259" t="s">
        <v>178</v>
      </c>
      <c r="O327" s="377" t="s">
        <v>1066</v>
      </c>
      <c r="P327" s="378" t="s">
        <v>2021</v>
      </c>
      <c r="Q327" s="379" t="s">
        <v>1344</v>
      </c>
      <c r="R327" s="385">
        <v>0</v>
      </c>
      <c r="S327" s="385">
        <v>391285.02</v>
      </c>
      <c r="T327" s="385">
        <v>385130.3</v>
      </c>
      <c r="U327" s="385">
        <v>0</v>
      </c>
      <c r="V327" s="385">
        <v>0</v>
      </c>
      <c r="W327" s="385">
        <v>0</v>
      </c>
      <c r="X327" s="390">
        <v>0</v>
      </c>
      <c r="Y327" s="390">
        <v>1</v>
      </c>
    </row>
    <row r="328" spans="1:25" customFormat="1" ht="18" x14ac:dyDescent="0.2">
      <c r="A328" s="259">
        <v>3</v>
      </c>
      <c r="B328" s="259" t="s">
        <v>173</v>
      </c>
      <c r="C328" s="259" t="s">
        <v>956</v>
      </c>
      <c r="D328" s="259" t="s">
        <v>904</v>
      </c>
      <c r="E328" s="260" t="s">
        <v>543</v>
      </c>
      <c r="F328" s="259" t="s">
        <v>1101</v>
      </c>
      <c r="G328" s="260" t="s">
        <v>1102</v>
      </c>
      <c r="H328" s="259" t="s">
        <v>1113</v>
      </c>
      <c r="I328" s="259" t="s">
        <v>1113</v>
      </c>
      <c r="J328" s="260" t="s">
        <v>247</v>
      </c>
      <c r="K328" s="259" t="s">
        <v>879</v>
      </c>
      <c r="L328" s="259" t="s">
        <v>506</v>
      </c>
      <c r="M328" s="259" t="s">
        <v>879</v>
      </c>
      <c r="N328" s="259" t="s">
        <v>178</v>
      </c>
      <c r="O328" s="377" t="s">
        <v>1066</v>
      </c>
      <c r="P328" s="378" t="s">
        <v>2021</v>
      </c>
      <c r="Q328" s="379" t="s">
        <v>1235</v>
      </c>
      <c r="R328" s="385">
        <v>0</v>
      </c>
      <c r="S328" s="385">
        <v>480785.06</v>
      </c>
      <c r="T328" s="385">
        <v>473404.6</v>
      </c>
      <c r="U328" s="385">
        <v>0</v>
      </c>
      <c r="V328" s="385">
        <v>0</v>
      </c>
      <c r="W328" s="385">
        <v>0</v>
      </c>
      <c r="X328" s="390">
        <v>0</v>
      </c>
      <c r="Y328" s="390">
        <v>1</v>
      </c>
    </row>
    <row r="329" spans="1:25" customFormat="1" ht="18" x14ac:dyDescent="0.2">
      <c r="A329" s="259">
        <v>4</v>
      </c>
      <c r="B329" s="259" t="s">
        <v>173</v>
      </c>
      <c r="C329" s="259" t="s">
        <v>956</v>
      </c>
      <c r="D329" s="259" t="s">
        <v>905</v>
      </c>
      <c r="E329" s="260" t="s">
        <v>543</v>
      </c>
      <c r="F329" s="259" t="s">
        <v>1179</v>
      </c>
      <c r="G329" s="260" t="s">
        <v>1180</v>
      </c>
      <c r="H329" s="259" t="s">
        <v>1118</v>
      </c>
      <c r="I329" s="259" t="s">
        <v>1118</v>
      </c>
      <c r="J329" s="260" t="s">
        <v>247</v>
      </c>
      <c r="K329" s="259" t="s">
        <v>879</v>
      </c>
      <c r="L329" s="259" t="s">
        <v>506</v>
      </c>
      <c r="M329" s="259" t="s">
        <v>879</v>
      </c>
      <c r="N329" s="259" t="s">
        <v>178</v>
      </c>
      <c r="O329" s="377" t="s">
        <v>1066</v>
      </c>
      <c r="P329" s="378" t="s">
        <v>2021</v>
      </c>
      <c r="Q329" s="379" t="s">
        <v>1205</v>
      </c>
      <c r="R329" s="385">
        <v>0</v>
      </c>
      <c r="S329" s="385">
        <v>327009.65000000002</v>
      </c>
      <c r="T329" s="385">
        <v>321845.09000000003</v>
      </c>
      <c r="U329" s="385">
        <v>0</v>
      </c>
      <c r="V329" s="385">
        <v>0</v>
      </c>
      <c r="W329" s="385">
        <v>0</v>
      </c>
      <c r="X329" s="390">
        <v>0</v>
      </c>
      <c r="Y329" s="390">
        <v>1</v>
      </c>
    </row>
    <row r="330" spans="1:25" customFormat="1" ht="18" x14ac:dyDescent="0.2">
      <c r="A330" s="259">
        <v>5</v>
      </c>
      <c r="B330" s="259" t="s">
        <v>173</v>
      </c>
      <c r="C330" s="259" t="s">
        <v>956</v>
      </c>
      <c r="D330" s="259" t="s">
        <v>906</v>
      </c>
      <c r="E330" s="260" t="s">
        <v>543</v>
      </c>
      <c r="F330" s="259" t="s">
        <v>1158</v>
      </c>
      <c r="G330" s="260" t="s">
        <v>1159</v>
      </c>
      <c r="H330" s="259" t="s">
        <v>1152</v>
      </c>
      <c r="I330" s="259" t="s">
        <v>1152</v>
      </c>
      <c r="J330" s="260" t="s">
        <v>247</v>
      </c>
      <c r="K330" s="259" t="s">
        <v>879</v>
      </c>
      <c r="L330" s="259" t="s">
        <v>506</v>
      </c>
      <c r="M330" s="259" t="s">
        <v>879</v>
      </c>
      <c r="N330" s="259" t="s">
        <v>178</v>
      </c>
      <c r="O330" s="377" t="s">
        <v>1066</v>
      </c>
      <c r="P330" s="378" t="s">
        <v>2021</v>
      </c>
      <c r="Q330" s="379" t="s">
        <v>1345</v>
      </c>
      <c r="R330" s="385">
        <v>0</v>
      </c>
      <c r="S330" s="385">
        <v>359581.56</v>
      </c>
      <c r="T330" s="385">
        <v>353906.04</v>
      </c>
      <c r="U330" s="385">
        <v>0</v>
      </c>
      <c r="V330" s="385">
        <v>0</v>
      </c>
      <c r="W330" s="385">
        <v>0</v>
      </c>
      <c r="X330" s="390">
        <v>0</v>
      </c>
      <c r="Y330" s="390">
        <v>1</v>
      </c>
    </row>
    <row r="331" spans="1:25" customFormat="1" ht="18" x14ac:dyDescent="0.2">
      <c r="A331" s="259">
        <v>6</v>
      </c>
      <c r="B331" s="259" t="s">
        <v>173</v>
      </c>
      <c r="C331" s="259" t="s">
        <v>956</v>
      </c>
      <c r="D331" s="259" t="s">
        <v>907</v>
      </c>
      <c r="E331" s="260" t="s">
        <v>543</v>
      </c>
      <c r="F331" s="259" t="s">
        <v>1184</v>
      </c>
      <c r="G331" s="260" t="s">
        <v>1185</v>
      </c>
      <c r="H331" s="259" t="s">
        <v>1215</v>
      </c>
      <c r="I331" s="259" t="s">
        <v>1215</v>
      </c>
      <c r="J331" s="260" t="s">
        <v>247</v>
      </c>
      <c r="K331" s="259" t="s">
        <v>879</v>
      </c>
      <c r="L331" s="259" t="s">
        <v>506</v>
      </c>
      <c r="M331" s="259" t="s">
        <v>879</v>
      </c>
      <c r="N331" s="259" t="s">
        <v>178</v>
      </c>
      <c r="O331" s="377" t="s">
        <v>1066</v>
      </c>
      <c r="P331" s="378" t="s">
        <v>2021</v>
      </c>
      <c r="Q331" s="379" t="s">
        <v>1216</v>
      </c>
      <c r="R331" s="385">
        <v>0</v>
      </c>
      <c r="S331" s="385">
        <v>134183.54999999999</v>
      </c>
      <c r="T331" s="385">
        <v>131989.44</v>
      </c>
      <c r="U331" s="385">
        <v>0</v>
      </c>
      <c r="V331" s="385">
        <v>0</v>
      </c>
      <c r="W331" s="385">
        <v>0</v>
      </c>
      <c r="X331" s="390">
        <v>0</v>
      </c>
      <c r="Y331" s="390">
        <v>1</v>
      </c>
    </row>
    <row r="332" spans="1:25" customFormat="1" ht="12.75" x14ac:dyDescent="0.2">
      <c r="A332" s="259">
        <v>7</v>
      </c>
      <c r="B332" s="259" t="s">
        <v>173</v>
      </c>
      <c r="C332" s="259" t="s">
        <v>956</v>
      </c>
      <c r="D332" s="259" t="s">
        <v>908</v>
      </c>
      <c r="E332" s="260" t="s">
        <v>807</v>
      </c>
      <c r="F332" s="259" t="s">
        <v>1181</v>
      </c>
      <c r="G332" s="260" t="s">
        <v>1182</v>
      </c>
      <c r="H332" s="259" t="s">
        <v>1183</v>
      </c>
      <c r="I332" s="259" t="s">
        <v>1183</v>
      </c>
      <c r="J332" s="260" t="s">
        <v>939</v>
      </c>
      <c r="K332" s="259" t="s">
        <v>879</v>
      </c>
      <c r="L332" s="259" t="s">
        <v>506</v>
      </c>
      <c r="M332" s="259" t="s">
        <v>879</v>
      </c>
      <c r="N332" s="259" t="s">
        <v>178</v>
      </c>
      <c r="O332" s="377" t="s">
        <v>1066</v>
      </c>
      <c r="P332" s="378" t="s">
        <v>2021</v>
      </c>
      <c r="Q332" s="379" t="s">
        <v>1207</v>
      </c>
      <c r="R332" s="385">
        <v>0</v>
      </c>
      <c r="S332" s="385">
        <v>63890.16</v>
      </c>
      <c r="T332" s="385">
        <v>63196.1</v>
      </c>
      <c r="U332" s="385">
        <v>0</v>
      </c>
      <c r="V332" s="385">
        <v>0</v>
      </c>
      <c r="W332" s="385">
        <v>0</v>
      </c>
      <c r="X332" s="390">
        <v>0</v>
      </c>
      <c r="Y332" s="390">
        <v>1</v>
      </c>
    </row>
    <row r="333" spans="1:25" customFormat="1" ht="12.75" x14ac:dyDescent="0.2">
      <c r="A333" s="259">
        <v>8</v>
      </c>
      <c r="B333" s="259" t="s">
        <v>173</v>
      </c>
      <c r="C333" s="259" t="s">
        <v>956</v>
      </c>
      <c r="D333" s="259" t="s">
        <v>1771</v>
      </c>
      <c r="E333" s="260" t="s">
        <v>1772</v>
      </c>
      <c r="F333" s="259" t="s">
        <v>1167</v>
      </c>
      <c r="G333" s="260" t="s">
        <v>1168</v>
      </c>
      <c r="H333" s="259" t="s">
        <v>1217</v>
      </c>
      <c r="I333" s="259" t="s">
        <v>1037</v>
      </c>
      <c r="J333" s="260" t="s">
        <v>247</v>
      </c>
      <c r="K333" s="259" t="s">
        <v>1773</v>
      </c>
      <c r="L333" s="259" t="s">
        <v>919</v>
      </c>
      <c r="M333" s="259" t="s">
        <v>1773</v>
      </c>
      <c r="N333" s="259" t="s">
        <v>178</v>
      </c>
      <c r="O333" s="377" t="s">
        <v>1066</v>
      </c>
      <c r="P333" s="378" t="s">
        <v>2021</v>
      </c>
      <c r="Q333" s="379" t="s">
        <v>1207</v>
      </c>
      <c r="R333" s="385">
        <v>0</v>
      </c>
      <c r="S333" s="385">
        <v>70689.94</v>
      </c>
      <c r="T333" s="385">
        <v>67744.88</v>
      </c>
      <c r="U333" s="385">
        <v>0</v>
      </c>
      <c r="V333" s="385">
        <v>0</v>
      </c>
      <c r="W333" s="385">
        <v>0</v>
      </c>
      <c r="X333" s="390">
        <v>0</v>
      </c>
      <c r="Y333" s="390">
        <v>0.9</v>
      </c>
    </row>
    <row r="334" spans="1:25" customFormat="1" ht="18" x14ac:dyDescent="0.2">
      <c r="A334" s="259">
        <v>9</v>
      </c>
      <c r="B334" s="259" t="s">
        <v>173</v>
      </c>
      <c r="C334" s="259" t="s">
        <v>956</v>
      </c>
      <c r="D334" s="259" t="s">
        <v>1774</v>
      </c>
      <c r="E334" s="260" t="s">
        <v>1772</v>
      </c>
      <c r="F334" s="259" t="s">
        <v>1175</v>
      </c>
      <c r="G334" s="260" t="s">
        <v>1176</v>
      </c>
      <c r="H334" s="259" t="s">
        <v>1240</v>
      </c>
      <c r="I334" s="259" t="s">
        <v>1037</v>
      </c>
      <c r="J334" s="260" t="s">
        <v>247</v>
      </c>
      <c r="K334" s="259" t="s">
        <v>1773</v>
      </c>
      <c r="L334" s="259" t="s">
        <v>919</v>
      </c>
      <c r="M334" s="259" t="s">
        <v>1773</v>
      </c>
      <c r="N334" s="259" t="s">
        <v>178</v>
      </c>
      <c r="O334" s="377" t="s">
        <v>1066</v>
      </c>
      <c r="P334" s="378" t="s">
        <v>2021</v>
      </c>
      <c r="Q334" s="379" t="s">
        <v>1213</v>
      </c>
      <c r="R334" s="385">
        <v>0</v>
      </c>
      <c r="S334" s="385">
        <v>48844.959999999999</v>
      </c>
      <c r="T334" s="385">
        <v>46898.6</v>
      </c>
      <c r="U334" s="385">
        <v>0</v>
      </c>
      <c r="V334" s="385">
        <v>0</v>
      </c>
      <c r="W334" s="385">
        <v>0</v>
      </c>
      <c r="X334" s="390">
        <v>0</v>
      </c>
      <c r="Y334" s="390">
        <v>0.9</v>
      </c>
    </row>
    <row r="335" spans="1:25" customFormat="1" ht="12.75" x14ac:dyDescent="0.2">
      <c r="A335" s="259">
        <v>10</v>
      </c>
      <c r="B335" s="259" t="s">
        <v>173</v>
      </c>
      <c r="C335" s="259" t="s">
        <v>956</v>
      </c>
      <c r="D335" s="259" t="s">
        <v>1775</v>
      </c>
      <c r="E335" s="260" t="s">
        <v>1776</v>
      </c>
      <c r="F335" s="259" t="s">
        <v>1222</v>
      </c>
      <c r="G335" s="260" t="s">
        <v>1223</v>
      </c>
      <c r="H335" s="259" t="s">
        <v>1217</v>
      </c>
      <c r="I335" s="259" t="s">
        <v>1037</v>
      </c>
      <c r="J335" s="260" t="s">
        <v>247</v>
      </c>
      <c r="K335" s="259" t="s">
        <v>1773</v>
      </c>
      <c r="L335" s="259" t="s">
        <v>919</v>
      </c>
      <c r="M335" s="259" t="s">
        <v>1773</v>
      </c>
      <c r="N335" s="259" t="s">
        <v>178</v>
      </c>
      <c r="O335" s="377" t="s">
        <v>1066</v>
      </c>
      <c r="P335" s="378" t="s">
        <v>2021</v>
      </c>
      <c r="Q335" s="379" t="s">
        <v>1207</v>
      </c>
      <c r="R335" s="385">
        <v>0</v>
      </c>
      <c r="S335" s="385">
        <v>70497.09</v>
      </c>
      <c r="T335" s="385">
        <v>67744.88</v>
      </c>
      <c r="U335" s="385">
        <v>0</v>
      </c>
      <c r="V335" s="385">
        <v>0</v>
      </c>
      <c r="W335" s="385">
        <v>0</v>
      </c>
      <c r="X335" s="390">
        <v>0</v>
      </c>
      <c r="Y335" s="390">
        <v>0.9</v>
      </c>
    </row>
    <row r="336" spans="1:25" customFormat="1" ht="12.75" x14ac:dyDescent="0.2">
      <c r="A336" s="259">
        <v>11</v>
      </c>
      <c r="B336" s="259" t="s">
        <v>173</v>
      </c>
      <c r="C336" s="259" t="s">
        <v>956</v>
      </c>
      <c r="D336" s="259" t="s">
        <v>1777</v>
      </c>
      <c r="E336" s="260" t="s">
        <v>1772</v>
      </c>
      <c r="F336" s="259" t="s">
        <v>1071</v>
      </c>
      <c r="G336" s="260" t="s">
        <v>1072</v>
      </c>
      <c r="H336" s="259" t="s">
        <v>1218</v>
      </c>
      <c r="I336" s="259" t="s">
        <v>1037</v>
      </c>
      <c r="J336" s="260" t="s">
        <v>247</v>
      </c>
      <c r="K336" s="259" t="s">
        <v>1773</v>
      </c>
      <c r="L336" s="259" t="s">
        <v>919</v>
      </c>
      <c r="M336" s="259" t="s">
        <v>1773</v>
      </c>
      <c r="N336" s="259" t="s">
        <v>178</v>
      </c>
      <c r="O336" s="377" t="s">
        <v>1066</v>
      </c>
      <c r="P336" s="378" t="s">
        <v>2021</v>
      </c>
      <c r="Q336" s="379" t="s">
        <v>1219</v>
      </c>
      <c r="R336" s="385">
        <v>0</v>
      </c>
      <c r="S336" s="385">
        <v>156315.01</v>
      </c>
      <c r="T336" s="385">
        <v>151130.01</v>
      </c>
      <c r="U336" s="385">
        <v>0</v>
      </c>
      <c r="V336" s="385">
        <v>0</v>
      </c>
      <c r="W336" s="385">
        <v>0</v>
      </c>
      <c r="X336" s="390">
        <v>0</v>
      </c>
      <c r="Y336" s="390">
        <v>0.9</v>
      </c>
    </row>
    <row r="337" spans="1:25" customFormat="1" ht="18" x14ac:dyDescent="0.2">
      <c r="A337" s="259">
        <v>12</v>
      </c>
      <c r="B337" s="259" t="s">
        <v>173</v>
      </c>
      <c r="C337" s="259" t="s">
        <v>956</v>
      </c>
      <c r="D337" s="259" t="s">
        <v>1778</v>
      </c>
      <c r="E337" s="260" t="s">
        <v>795</v>
      </c>
      <c r="F337" s="259" t="s">
        <v>1177</v>
      </c>
      <c r="G337" s="260" t="s">
        <v>1178</v>
      </c>
      <c r="H337" s="259" t="s">
        <v>1240</v>
      </c>
      <c r="I337" s="259" t="s">
        <v>1037</v>
      </c>
      <c r="J337" s="260" t="s">
        <v>247</v>
      </c>
      <c r="K337" s="259" t="s">
        <v>1773</v>
      </c>
      <c r="L337" s="259" t="s">
        <v>919</v>
      </c>
      <c r="M337" s="259" t="s">
        <v>1773</v>
      </c>
      <c r="N337" s="259" t="s">
        <v>178</v>
      </c>
      <c r="O337" s="377" t="s">
        <v>1066</v>
      </c>
      <c r="P337" s="378" t="s">
        <v>2021</v>
      </c>
      <c r="Q337" s="379" t="s">
        <v>1213</v>
      </c>
      <c r="R337" s="385">
        <v>0</v>
      </c>
      <c r="S337" s="385">
        <v>70421.539999999994</v>
      </c>
      <c r="T337" s="385">
        <v>67179.460000000006</v>
      </c>
      <c r="U337" s="385">
        <v>0</v>
      </c>
      <c r="V337" s="385">
        <v>0</v>
      </c>
      <c r="W337" s="385">
        <v>0</v>
      </c>
      <c r="X337" s="390">
        <v>0</v>
      </c>
      <c r="Y337" s="390">
        <v>0.9</v>
      </c>
    </row>
    <row r="338" spans="1:25" customFormat="1" ht="12.75" x14ac:dyDescent="0.2">
      <c r="A338" s="259">
        <v>13</v>
      </c>
      <c r="B338" s="259" t="s">
        <v>173</v>
      </c>
      <c r="C338" s="259" t="s">
        <v>956</v>
      </c>
      <c r="D338" s="259" t="s">
        <v>1779</v>
      </c>
      <c r="E338" s="260" t="s">
        <v>1780</v>
      </c>
      <c r="F338" s="259" t="s">
        <v>1169</v>
      </c>
      <c r="G338" s="260" t="s">
        <v>1170</v>
      </c>
      <c r="H338" s="259" t="s">
        <v>1063</v>
      </c>
      <c r="I338" s="259" t="s">
        <v>1037</v>
      </c>
      <c r="J338" s="260" t="s">
        <v>939</v>
      </c>
      <c r="K338" s="259" t="s">
        <v>1773</v>
      </c>
      <c r="L338" s="259" t="s">
        <v>919</v>
      </c>
      <c r="M338" s="259" t="s">
        <v>1773</v>
      </c>
      <c r="N338" s="259" t="s">
        <v>178</v>
      </c>
      <c r="O338" s="377" t="s">
        <v>1066</v>
      </c>
      <c r="P338" s="378" t="s">
        <v>2021</v>
      </c>
      <c r="Q338" s="379" t="s">
        <v>1209</v>
      </c>
      <c r="R338" s="385">
        <v>0</v>
      </c>
      <c r="S338" s="385">
        <v>53901.599999999999</v>
      </c>
      <c r="T338" s="385">
        <v>51612.58</v>
      </c>
      <c r="U338" s="385">
        <v>0</v>
      </c>
      <c r="V338" s="385">
        <v>0</v>
      </c>
      <c r="W338" s="385">
        <v>0</v>
      </c>
      <c r="X338" s="390">
        <v>0</v>
      </c>
      <c r="Y338" s="390">
        <v>0.9</v>
      </c>
    </row>
    <row r="339" spans="1:25" customFormat="1" ht="12.75" x14ac:dyDescent="0.2">
      <c r="A339" s="259">
        <v>14</v>
      </c>
      <c r="B339" s="259" t="s">
        <v>173</v>
      </c>
      <c r="C339" s="259" t="s">
        <v>956</v>
      </c>
      <c r="D339" s="259" t="s">
        <v>1781</v>
      </c>
      <c r="E339" s="260" t="s">
        <v>1780</v>
      </c>
      <c r="F339" s="259" t="s">
        <v>1167</v>
      </c>
      <c r="G339" s="260" t="s">
        <v>1168</v>
      </c>
      <c r="H339" s="259" t="s">
        <v>1141</v>
      </c>
      <c r="I339" s="259" t="s">
        <v>1037</v>
      </c>
      <c r="J339" s="260" t="s">
        <v>939</v>
      </c>
      <c r="K339" s="259" t="s">
        <v>1773</v>
      </c>
      <c r="L339" s="259" t="s">
        <v>919</v>
      </c>
      <c r="M339" s="259" t="s">
        <v>1773</v>
      </c>
      <c r="N339" s="259" t="s">
        <v>178</v>
      </c>
      <c r="O339" s="377" t="s">
        <v>1066</v>
      </c>
      <c r="P339" s="378" t="s">
        <v>2021</v>
      </c>
      <c r="Q339" s="379" t="s">
        <v>1241</v>
      </c>
      <c r="R339" s="385">
        <v>0</v>
      </c>
      <c r="S339" s="385">
        <v>205558.7</v>
      </c>
      <c r="T339" s="385">
        <v>196127.79</v>
      </c>
      <c r="U339" s="385">
        <v>0</v>
      </c>
      <c r="V339" s="385">
        <v>0</v>
      </c>
      <c r="W339" s="385">
        <v>0</v>
      </c>
      <c r="X339" s="390">
        <v>0</v>
      </c>
      <c r="Y339" s="390">
        <v>0.9</v>
      </c>
    </row>
    <row r="340" spans="1:25" customFormat="1" ht="12.75" x14ac:dyDescent="0.2">
      <c r="A340" s="259">
        <v>15</v>
      </c>
      <c r="B340" s="259" t="s">
        <v>173</v>
      </c>
      <c r="C340" s="259" t="s">
        <v>956</v>
      </c>
      <c r="D340" s="259" t="s">
        <v>1782</v>
      </c>
      <c r="E340" s="260" t="s">
        <v>1780</v>
      </c>
      <c r="F340" s="259" t="s">
        <v>1164</v>
      </c>
      <c r="G340" s="260" t="s">
        <v>1165</v>
      </c>
      <c r="H340" s="259" t="s">
        <v>1240</v>
      </c>
      <c r="I340" s="259" t="s">
        <v>1037</v>
      </c>
      <c r="J340" s="260" t="s">
        <v>939</v>
      </c>
      <c r="K340" s="259" t="s">
        <v>1773</v>
      </c>
      <c r="L340" s="259" t="s">
        <v>919</v>
      </c>
      <c r="M340" s="259" t="s">
        <v>1773</v>
      </c>
      <c r="N340" s="259" t="s">
        <v>178</v>
      </c>
      <c r="O340" s="377" t="s">
        <v>1066</v>
      </c>
      <c r="P340" s="378" t="s">
        <v>2021</v>
      </c>
      <c r="Q340" s="379" t="s">
        <v>1213</v>
      </c>
      <c r="R340" s="385">
        <v>0</v>
      </c>
      <c r="S340" s="385">
        <v>21661.19</v>
      </c>
      <c r="T340" s="385">
        <v>20645.03</v>
      </c>
      <c r="U340" s="385">
        <v>0</v>
      </c>
      <c r="V340" s="385">
        <v>0</v>
      </c>
      <c r="W340" s="385">
        <v>0</v>
      </c>
      <c r="X340" s="390">
        <v>0</v>
      </c>
      <c r="Y340" s="390">
        <v>0.9</v>
      </c>
    </row>
    <row r="341" spans="1:25" customFormat="1" ht="12.75" x14ac:dyDescent="0.2">
      <c r="A341" s="259">
        <v>16</v>
      </c>
      <c r="B341" s="259" t="s">
        <v>173</v>
      </c>
      <c r="C341" s="259" t="s">
        <v>956</v>
      </c>
      <c r="D341" s="259" t="s">
        <v>1783</v>
      </c>
      <c r="E341" s="260" t="s">
        <v>1780</v>
      </c>
      <c r="F341" s="259" t="s">
        <v>1171</v>
      </c>
      <c r="G341" s="260" t="s">
        <v>1172</v>
      </c>
      <c r="H341" s="259" t="s">
        <v>1183</v>
      </c>
      <c r="I341" s="259" t="s">
        <v>1037</v>
      </c>
      <c r="J341" s="260" t="s">
        <v>939</v>
      </c>
      <c r="K341" s="259" t="s">
        <v>1773</v>
      </c>
      <c r="L341" s="259" t="s">
        <v>919</v>
      </c>
      <c r="M341" s="259" t="s">
        <v>1773</v>
      </c>
      <c r="N341" s="259" t="s">
        <v>178</v>
      </c>
      <c r="O341" s="377" t="s">
        <v>1066</v>
      </c>
      <c r="P341" s="378" t="s">
        <v>2021</v>
      </c>
      <c r="Q341" s="379" t="s">
        <v>1220</v>
      </c>
      <c r="R341" s="385">
        <v>0</v>
      </c>
      <c r="S341" s="385">
        <v>64810.96</v>
      </c>
      <c r="T341" s="385">
        <v>61935.09</v>
      </c>
      <c r="U341" s="385">
        <v>0</v>
      </c>
      <c r="V341" s="385">
        <v>0</v>
      </c>
      <c r="W341" s="385">
        <v>0</v>
      </c>
      <c r="X341" s="390">
        <v>0</v>
      </c>
      <c r="Y341" s="390">
        <v>0.9</v>
      </c>
    </row>
    <row r="342" spans="1:25" customFormat="1" ht="18" x14ac:dyDescent="0.2">
      <c r="A342" s="259">
        <v>17</v>
      </c>
      <c r="B342" s="259" t="s">
        <v>173</v>
      </c>
      <c r="C342" s="259" t="s">
        <v>956</v>
      </c>
      <c r="D342" s="259" t="s">
        <v>1784</v>
      </c>
      <c r="E342" s="260" t="s">
        <v>1780</v>
      </c>
      <c r="F342" s="259" t="s">
        <v>1175</v>
      </c>
      <c r="G342" s="260" t="s">
        <v>1176</v>
      </c>
      <c r="H342" s="259" t="s">
        <v>1215</v>
      </c>
      <c r="I342" s="259" t="s">
        <v>1037</v>
      </c>
      <c r="J342" s="260" t="s">
        <v>939</v>
      </c>
      <c r="K342" s="259" t="s">
        <v>1773</v>
      </c>
      <c r="L342" s="259" t="s">
        <v>919</v>
      </c>
      <c r="M342" s="259" t="s">
        <v>1773</v>
      </c>
      <c r="N342" s="259" t="s">
        <v>178</v>
      </c>
      <c r="O342" s="377" t="s">
        <v>1066</v>
      </c>
      <c r="P342" s="378" t="s">
        <v>2021</v>
      </c>
      <c r="Q342" s="379" t="s">
        <v>1216</v>
      </c>
      <c r="R342" s="385">
        <v>0</v>
      </c>
      <c r="S342" s="385">
        <v>43144.76</v>
      </c>
      <c r="T342" s="385">
        <v>41290.06</v>
      </c>
      <c r="U342" s="385">
        <v>0</v>
      </c>
      <c r="V342" s="385">
        <v>0</v>
      </c>
      <c r="W342" s="385">
        <v>0</v>
      </c>
      <c r="X342" s="390">
        <v>0</v>
      </c>
      <c r="Y342" s="390">
        <v>0.9</v>
      </c>
    </row>
    <row r="343" spans="1:25" customFormat="1" ht="18" x14ac:dyDescent="0.2">
      <c r="A343" s="259">
        <v>18</v>
      </c>
      <c r="B343" s="259" t="s">
        <v>173</v>
      </c>
      <c r="C343" s="259" t="s">
        <v>956</v>
      </c>
      <c r="D343" s="259" t="s">
        <v>1785</v>
      </c>
      <c r="E343" s="260" t="s">
        <v>1780</v>
      </c>
      <c r="F343" s="259" t="s">
        <v>1191</v>
      </c>
      <c r="G343" s="260" t="s">
        <v>1192</v>
      </c>
      <c r="H343" s="259" t="s">
        <v>1183</v>
      </c>
      <c r="I343" s="259" t="s">
        <v>1037</v>
      </c>
      <c r="J343" s="260" t="s">
        <v>939</v>
      </c>
      <c r="K343" s="259" t="s">
        <v>1773</v>
      </c>
      <c r="L343" s="259" t="s">
        <v>919</v>
      </c>
      <c r="M343" s="259" t="s">
        <v>1773</v>
      </c>
      <c r="N343" s="259" t="s">
        <v>178</v>
      </c>
      <c r="O343" s="377" t="s">
        <v>1066</v>
      </c>
      <c r="P343" s="378" t="s">
        <v>2021</v>
      </c>
      <c r="Q343" s="379" t="s">
        <v>1220</v>
      </c>
      <c r="R343" s="385">
        <v>0</v>
      </c>
      <c r="S343" s="385">
        <v>64881.47</v>
      </c>
      <c r="T343" s="385">
        <v>61935.09</v>
      </c>
      <c r="U343" s="385">
        <v>0</v>
      </c>
      <c r="V343" s="385">
        <v>0</v>
      </c>
      <c r="W343" s="385">
        <v>0</v>
      </c>
      <c r="X343" s="390">
        <v>0</v>
      </c>
      <c r="Y343" s="390">
        <v>0.9</v>
      </c>
    </row>
    <row r="344" spans="1:25" customFormat="1" ht="12.75" x14ac:dyDescent="0.2">
      <c r="A344" s="259">
        <v>19</v>
      </c>
      <c r="B344" s="259" t="s">
        <v>173</v>
      </c>
      <c r="C344" s="259" t="s">
        <v>956</v>
      </c>
      <c r="D344" s="259" t="s">
        <v>1786</v>
      </c>
      <c r="E344" s="260" t="s">
        <v>1780</v>
      </c>
      <c r="F344" s="259" t="s">
        <v>1188</v>
      </c>
      <c r="G344" s="260" t="s">
        <v>1189</v>
      </c>
      <c r="H344" s="259" t="s">
        <v>1218</v>
      </c>
      <c r="I344" s="259" t="s">
        <v>1037</v>
      </c>
      <c r="J344" s="260" t="s">
        <v>939</v>
      </c>
      <c r="K344" s="259" t="s">
        <v>1773</v>
      </c>
      <c r="L344" s="259" t="s">
        <v>919</v>
      </c>
      <c r="M344" s="259" t="s">
        <v>1773</v>
      </c>
      <c r="N344" s="259" t="s">
        <v>178</v>
      </c>
      <c r="O344" s="377" t="s">
        <v>1066</v>
      </c>
      <c r="P344" s="378" t="s">
        <v>2021</v>
      </c>
      <c r="Q344" s="379" t="s">
        <v>1219</v>
      </c>
      <c r="R344" s="385">
        <v>0</v>
      </c>
      <c r="S344" s="385">
        <v>75732.149999999994</v>
      </c>
      <c r="T344" s="385">
        <v>72257.61</v>
      </c>
      <c r="U344" s="385">
        <v>0</v>
      </c>
      <c r="V344" s="385">
        <v>0</v>
      </c>
      <c r="W344" s="385">
        <v>0</v>
      </c>
      <c r="X344" s="390">
        <v>0</v>
      </c>
      <c r="Y344" s="390">
        <v>0.9</v>
      </c>
    </row>
    <row r="345" spans="1:25" customFormat="1" ht="12.75" x14ac:dyDescent="0.2">
      <c r="A345" s="259">
        <v>20</v>
      </c>
      <c r="B345" s="259" t="s">
        <v>173</v>
      </c>
      <c r="C345" s="259" t="s">
        <v>956</v>
      </c>
      <c r="D345" s="259" t="s">
        <v>1787</v>
      </c>
      <c r="E345" s="260" t="s">
        <v>1780</v>
      </c>
      <c r="F345" s="259" t="s">
        <v>1067</v>
      </c>
      <c r="G345" s="260" t="s">
        <v>1068</v>
      </c>
      <c r="H345" s="259" t="s">
        <v>1633</v>
      </c>
      <c r="I345" s="259" t="s">
        <v>1037</v>
      </c>
      <c r="J345" s="260" t="s">
        <v>939</v>
      </c>
      <c r="K345" s="259" t="s">
        <v>1773</v>
      </c>
      <c r="L345" s="259" t="s">
        <v>919</v>
      </c>
      <c r="M345" s="259" t="s">
        <v>1773</v>
      </c>
      <c r="N345" s="259" t="s">
        <v>178</v>
      </c>
      <c r="O345" s="377" t="s">
        <v>1066</v>
      </c>
      <c r="P345" s="378" t="s">
        <v>2021</v>
      </c>
      <c r="Q345" s="379" t="s">
        <v>1788</v>
      </c>
      <c r="R345" s="385">
        <v>0</v>
      </c>
      <c r="S345" s="385">
        <v>85675.37</v>
      </c>
      <c r="T345" s="385">
        <v>82580.12</v>
      </c>
      <c r="U345" s="385">
        <v>0</v>
      </c>
      <c r="V345" s="385">
        <v>0</v>
      </c>
      <c r="W345" s="385">
        <v>0</v>
      </c>
      <c r="X345" s="390">
        <v>0</v>
      </c>
      <c r="Y345" s="390">
        <v>0.9</v>
      </c>
    </row>
    <row r="346" spans="1:25" customFormat="1" ht="12.75" x14ac:dyDescent="0.2">
      <c r="A346" s="259">
        <v>21</v>
      </c>
      <c r="B346" s="259" t="s">
        <v>173</v>
      </c>
      <c r="C346" s="259" t="s">
        <v>956</v>
      </c>
      <c r="D346" s="259" t="s">
        <v>1789</v>
      </c>
      <c r="E346" s="260" t="s">
        <v>1780</v>
      </c>
      <c r="F346" s="259" t="s">
        <v>1173</v>
      </c>
      <c r="G346" s="260" t="s">
        <v>1174</v>
      </c>
      <c r="H346" s="259" t="s">
        <v>1183</v>
      </c>
      <c r="I346" s="259" t="s">
        <v>1037</v>
      </c>
      <c r="J346" s="260" t="s">
        <v>939</v>
      </c>
      <c r="K346" s="259" t="s">
        <v>1773</v>
      </c>
      <c r="L346" s="259" t="s">
        <v>919</v>
      </c>
      <c r="M346" s="259" t="s">
        <v>1773</v>
      </c>
      <c r="N346" s="259" t="s">
        <v>178</v>
      </c>
      <c r="O346" s="377" t="s">
        <v>1066</v>
      </c>
      <c r="P346" s="378" t="s">
        <v>2021</v>
      </c>
      <c r="Q346" s="379" t="s">
        <v>1220</v>
      </c>
      <c r="R346" s="385">
        <v>0</v>
      </c>
      <c r="S346" s="385">
        <v>64831.56</v>
      </c>
      <c r="T346" s="385">
        <v>61935.09</v>
      </c>
      <c r="U346" s="385">
        <v>0</v>
      </c>
      <c r="V346" s="385">
        <v>0</v>
      </c>
      <c r="W346" s="385">
        <v>0</v>
      </c>
      <c r="X346" s="390">
        <v>0</v>
      </c>
      <c r="Y346" s="390">
        <v>0.9</v>
      </c>
    </row>
    <row r="347" spans="1:25" customFormat="1" ht="12.75" x14ac:dyDescent="0.2">
      <c r="A347" s="259">
        <v>22</v>
      </c>
      <c r="B347" s="259" t="s">
        <v>173</v>
      </c>
      <c r="C347" s="259" t="s">
        <v>956</v>
      </c>
      <c r="D347" s="259" t="s">
        <v>1790</v>
      </c>
      <c r="E347" s="260" t="s">
        <v>1780</v>
      </c>
      <c r="F347" s="259" t="s">
        <v>1071</v>
      </c>
      <c r="G347" s="260" t="s">
        <v>1072</v>
      </c>
      <c r="H347" s="259" t="s">
        <v>1063</v>
      </c>
      <c r="I347" s="259" t="s">
        <v>1037</v>
      </c>
      <c r="J347" s="260" t="s">
        <v>939</v>
      </c>
      <c r="K347" s="259" t="s">
        <v>1773</v>
      </c>
      <c r="L347" s="259" t="s">
        <v>919</v>
      </c>
      <c r="M347" s="259" t="s">
        <v>1773</v>
      </c>
      <c r="N347" s="259" t="s">
        <v>178</v>
      </c>
      <c r="O347" s="377" t="s">
        <v>1066</v>
      </c>
      <c r="P347" s="378" t="s">
        <v>2021</v>
      </c>
      <c r="Q347" s="379" t="s">
        <v>1209</v>
      </c>
      <c r="R347" s="385">
        <v>0</v>
      </c>
      <c r="S347" s="385">
        <v>53655.8</v>
      </c>
      <c r="T347" s="385">
        <v>51612.58</v>
      </c>
      <c r="U347" s="385">
        <v>0</v>
      </c>
      <c r="V347" s="385">
        <v>0</v>
      </c>
      <c r="W347" s="385">
        <v>0</v>
      </c>
      <c r="X347" s="390">
        <v>0</v>
      </c>
      <c r="Y347" s="390">
        <v>0.9</v>
      </c>
    </row>
    <row r="348" spans="1:25" customFormat="1" ht="12.75" x14ac:dyDescent="0.2">
      <c r="A348" s="259">
        <v>23</v>
      </c>
      <c r="B348" s="259" t="s">
        <v>173</v>
      </c>
      <c r="C348" s="259" t="s">
        <v>956</v>
      </c>
      <c r="D348" s="259" t="s">
        <v>1791</v>
      </c>
      <c r="E348" s="260" t="s">
        <v>1780</v>
      </c>
      <c r="F348" s="259" t="s">
        <v>1179</v>
      </c>
      <c r="G348" s="260" t="s">
        <v>1180</v>
      </c>
      <c r="H348" s="259" t="s">
        <v>1240</v>
      </c>
      <c r="I348" s="259" t="s">
        <v>1037</v>
      </c>
      <c r="J348" s="260" t="s">
        <v>939</v>
      </c>
      <c r="K348" s="259" t="s">
        <v>1773</v>
      </c>
      <c r="L348" s="259" t="s">
        <v>919</v>
      </c>
      <c r="M348" s="259" t="s">
        <v>1773</v>
      </c>
      <c r="N348" s="259" t="s">
        <v>178</v>
      </c>
      <c r="O348" s="377" t="s">
        <v>1066</v>
      </c>
      <c r="P348" s="378" t="s">
        <v>2021</v>
      </c>
      <c r="Q348" s="379" t="s">
        <v>1213</v>
      </c>
      <c r="R348" s="385">
        <v>0</v>
      </c>
      <c r="S348" s="385">
        <v>21389.61</v>
      </c>
      <c r="T348" s="385">
        <v>20645.03</v>
      </c>
      <c r="U348" s="385">
        <v>0</v>
      </c>
      <c r="V348" s="385">
        <v>0</v>
      </c>
      <c r="W348" s="385">
        <v>0</v>
      </c>
      <c r="X348" s="390">
        <v>0</v>
      </c>
      <c r="Y348" s="390">
        <v>0.9</v>
      </c>
    </row>
    <row r="349" spans="1:25" customFormat="1" ht="12.75" x14ac:dyDescent="0.2">
      <c r="A349" s="259">
        <v>24</v>
      </c>
      <c r="B349" s="259" t="s">
        <v>173</v>
      </c>
      <c r="C349" s="259" t="s">
        <v>956</v>
      </c>
      <c r="D349" s="259" t="s">
        <v>1792</v>
      </c>
      <c r="E349" s="260" t="s">
        <v>1780</v>
      </c>
      <c r="F349" s="259" t="s">
        <v>1181</v>
      </c>
      <c r="G349" s="260" t="s">
        <v>1182</v>
      </c>
      <c r="H349" s="259" t="s">
        <v>1240</v>
      </c>
      <c r="I349" s="259" t="s">
        <v>1037</v>
      </c>
      <c r="J349" s="260" t="s">
        <v>939</v>
      </c>
      <c r="K349" s="259" t="s">
        <v>1773</v>
      </c>
      <c r="L349" s="259" t="s">
        <v>919</v>
      </c>
      <c r="M349" s="259" t="s">
        <v>1773</v>
      </c>
      <c r="N349" s="259" t="s">
        <v>178</v>
      </c>
      <c r="O349" s="377" t="s">
        <v>1066</v>
      </c>
      <c r="P349" s="378" t="s">
        <v>2021</v>
      </c>
      <c r="Q349" s="379" t="s">
        <v>1213</v>
      </c>
      <c r="R349" s="385">
        <v>0</v>
      </c>
      <c r="S349" s="385">
        <v>21518.09</v>
      </c>
      <c r="T349" s="385">
        <v>20645.03</v>
      </c>
      <c r="U349" s="385">
        <v>0</v>
      </c>
      <c r="V349" s="385">
        <v>0</v>
      </c>
      <c r="W349" s="385">
        <v>0</v>
      </c>
      <c r="X349" s="390">
        <v>0</v>
      </c>
      <c r="Y349" s="390">
        <v>0.9</v>
      </c>
    </row>
    <row r="350" spans="1:25" customFormat="1" ht="12.75" x14ac:dyDescent="0.2">
      <c r="A350" s="259">
        <v>25</v>
      </c>
      <c r="B350" s="259" t="s">
        <v>173</v>
      </c>
      <c r="C350" s="259" t="s">
        <v>956</v>
      </c>
      <c r="D350" s="259" t="s">
        <v>1793</v>
      </c>
      <c r="E350" s="260" t="s">
        <v>1780</v>
      </c>
      <c r="F350" s="259" t="s">
        <v>1160</v>
      </c>
      <c r="G350" s="260" t="s">
        <v>1161</v>
      </c>
      <c r="H350" s="259" t="s">
        <v>1633</v>
      </c>
      <c r="I350" s="259" t="s">
        <v>1037</v>
      </c>
      <c r="J350" s="260" t="s">
        <v>939</v>
      </c>
      <c r="K350" s="259" t="s">
        <v>1773</v>
      </c>
      <c r="L350" s="259" t="s">
        <v>919</v>
      </c>
      <c r="M350" s="259" t="s">
        <v>1773</v>
      </c>
      <c r="N350" s="259" t="s">
        <v>178</v>
      </c>
      <c r="O350" s="377" t="s">
        <v>1066</v>
      </c>
      <c r="P350" s="378" t="s">
        <v>2021</v>
      </c>
      <c r="Q350" s="379" t="s">
        <v>1788</v>
      </c>
      <c r="R350" s="385">
        <v>0</v>
      </c>
      <c r="S350" s="385">
        <v>85575.06</v>
      </c>
      <c r="T350" s="385">
        <v>82580.12</v>
      </c>
      <c r="U350" s="385">
        <v>0</v>
      </c>
      <c r="V350" s="385">
        <v>0</v>
      </c>
      <c r="W350" s="385">
        <v>0</v>
      </c>
      <c r="X350" s="390">
        <v>0</v>
      </c>
      <c r="Y350" s="390">
        <v>0.9</v>
      </c>
    </row>
    <row r="351" spans="1:25" customFormat="1" ht="12.75" x14ac:dyDescent="0.2">
      <c r="A351" s="259">
        <v>26</v>
      </c>
      <c r="B351" s="259" t="s">
        <v>173</v>
      </c>
      <c r="C351" s="259" t="s">
        <v>956</v>
      </c>
      <c r="D351" s="259" t="s">
        <v>1794</v>
      </c>
      <c r="E351" s="260" t="s">
        <v>1780</v>
      </c>
      <c r="F351" s="259" t="s">
        <v>1101</v>
      </c>
      <c r="G351" s="260" t="s">
        <v>1102</v>
      </c>
      <c r="H351" s="259" t="s">
        <v>1153</v>
      </c>
      <c r="I351" s="259" t="s">
        <v>1037</v>
      </c>
      <c r="J351" s="260" t="s">
        <v>939</v>
      </c>
      <c r="K351" s="259" t="s">
        <v>1773</v>
      </c>
      <c r="L351" s="259" t="s">
        <v>919</v>
      </c>
      <c r="M351" s="259" t="s">
        <v>1773</v>
      </c>
      <c r="N351" s="259" t="s">
        <v>178</v>
      </c>
      <c r="O351" s="377" t="s">
        <v>1066</v>
      </c>
      <c r="P351" s="378" t="s">
        <v>2021</v>
      </c>
      <c r="Q351" s="379" t="s">
        <v>1795</v>
      </c>
      <c r="R351" s="385">
        <v>0</v>
      </c>
      <c r="S351" s="385">
        <v>136356.68</v>
      </c>
      <c r="T351" s="385">
        <v>134192.70000000001</v>
      </c>
      <c r="U351" s="385">
        <v>0</v>
      </c>
      <c r="V351" s="385">
        <v>0</v>
      </c>
      <c r="W351" s="385">
        <v>0</v>
      </c>
      <c r="X351" s="390">
        <v>0</v>
      </c>
      <c r="Y351" s="390">
        <v>0.9</v>
      </c>
    </row>
    <row r="352" spans="1:25" customFormat="1" ht="18" x14ac:dyDescent="0.2">
      <c r="A352" s="259">
        <v>27</v>
      </c>
      <c r="B352" s="259" t="s">
        <v>173</v>
      </c>
      <c r="C352" s="259" t="s">
        <v>956</v>
      </c>
      <c r="D352" s="259" t="s">
        <v>1796</v>
      </c>
      <c r="E352" s="260" t="s">
        <v>1780</v>
      </c>
      <c r="F352" s="259" t="s">
        <v>1797</v>
      </c>
      <c r="G352" s="260" t="s">
        <v>1798</v>
      </c>
      <c r="H352" s="259" t="s">
        <v>1063</v>
      </c>
      <c r="I352" s="259" t="s">
        <v>1037</v>
      </c>
      <c r="J352" s="260" t="s">
        <v>939</v>
      </c>
      <c r="K352" s="259" t="s">
        <v>1773</v>
      </c>
      <c r="L352" s="259" t="s">
        <v>919</v>
      </c>
      <c r="M352" s="259" t="s">
        <v>1773</v>
      </c>
      <c r="N352" s="259" t="s">
        <v>178</v>
      </c>
      <c r="O352" s="377" t="s">
        <v>1066</v>
      </c>
      <c r="P352" s="378" t="s">
        <v>2021</v>
      </c>
      <c r="Q352" s="379" t="s">
        <v>1209</v>
      </c>
      <c r="R352" s="385">
        <v>0</v>
      </c>
      <c r="S352" s="385">
        <v>52688.07</v>
      </c>
      <c r="T352" s="385">
        <v>51612.58</v>
      </c>
      <c r="U352" s="385">
        <v>0</v>
      </c>
      <c r="V352" s="385">
        <v>0</v>
      </c>
      <c r="W352" s="385">
        <v>0</v>
      </c>
      <c r="X352" s="390">
        <v>0</v>
      </c>
      <c r="Y352" s="390">
        <v>0.9</v>
      </c>
    </row>
    <row r="353" spans="1:25" customFormat="1" ht="18" x14ac:dyDescent="0.2">
      <c r="A353" s="259">
        <v>28</v>
      </c>
      <c r="B353" s="259" t="s">
        <v>173</v>
      </c>
      <c r="C353" s="259" t="s">
        <v>956</v>
      </c>
      <c r="D353" s="259" t="s">
        <v>1799</v>
      </c>
      <c r="E353" s="260" t="s">
        <v>152</v>
      </c>
      <c r="F353" s="259" t="s">
        <v>1202</v>
      </c>
      <c r="G353" s="260" t="s">
        <v>1203</v>
      </c>
      <c r="H353" s="259" t="s">
        <v>1800</v>
      </c>
      <c r="I353" s="259" t="s">
        <v>1801</v>
      </c>
      <c r="J353" s="260" t="s">
        <v>206</v>
      </c>
      <c r="K353" s="259" t="s">
        <v>1802</v>
      </c>
      <c r="L353" s="259" t="s">
        <v>1803</v>
      </c>
      <c r="M353" s="259" t="s">
        <v>178</v>
      </c>
      <c r="N353" s="259" t="s">
        <v>178</v>
      </c>
      <c r="O353" s="377" t="s">
        <v>1066</v>
      </c>
      <c r="P353" s="378" t="s">
        <v>2021</v>
      </c>
      <c r="Q353" s="379" t="s">
        <v>1216</v>
      </c>
      <c r="R353" s="385">
        <v>0</v>
      </c>
      <c r="S353" s="385">
        <v>86491.39</v>
      </c>
      <c r="T353" s="385">
        <v>85611.57</v>
      </c>
      <c r="U353" s="385">
        <v>0</v>
      </c>
      <c r="V353" s="385">
        <v>0</v>
      </c>
      <c r="W353" s="385">
        <v>0</v>
      </c>
      <c r="X353" s="390">
        <v>0</v>
      </c>
      <c r="Y353" s="390">
        <v>0</v>
      </c>
    </row>
    <row r="354" spans="1:25" customFormat="1" ht="18" x14ac:dyDescent="0.2">
      <c r="A354" s="259">
        <v>29</v>
      </c>
      <c r="B354" s="259" t="s">
        <v>173</v>
      </c>
      <c r="C354" s="259" t="s">
        <v>956</v>
      </c>
      <c r="D354" s="259" t="s">
        <v>1804</v>
      </c>
      <c r="E354" s="260" t="s">
        <v>152</v>
      </c>
      <c r="F354" s="259" t="s">
        <v>1125</v>
      </c>
      <c r="G354" s="260" t="s">
        <v>1126</v>
      </c>
      <c r="H354" s="259" t="s">
        <v>1208</v>
      </c>
      <c r="I354" s="259" t="s">
        <v>1037</v>
      </c>
      <c r="J354" s="260" t="s">
        <v>206</v>
      </c>
      <c r="K354" s="259" t="s">
        <v>1802</v>
      </c>
      <c r="L354" s="259" t="s">
        <v>1803</v>
      </c>
      <c r="M354" s="259" t="s">
        <v>178</v>
      </c>
      <c r="N354" s="259" t="s">
        <v>178</v>
      </c>
      <c r="O354" s="377" t="s">
        <v>1066</v>
      </c>
      <c r="P354" s="378" t="s">
        <v>2021</v>
      </c>
      <c r="Q354" s="379" t="s">
        <v>1216</v>
      </c>
      <c r="R354" s="385">
        <v>0</v>
      </c>
      <c r="S354" s="385">
        <v>50501.53</v>
      </c>
      <c r="T354" s="385">
        <v>48812.57</v>
      </c>
      <c r="U354" s="385">
        <v>0</v>
      </c>
      <c r="V354" s="385">
        <v>0</v>
      </c>
      <c r="W354" s="385">
        <v>0</v>
      </c>
      <c r="X354" s="390">
        <v>0</v>
      </c>
      <c r="Y354" s="390">
        <v>0</v>
      </c>
    </row>
    <row r="355" spans="1:25" customFormat="1" ht="18" x14ac:dyDescent="0.2">
      <c r="A355" s="259">
        <v>30</v>
      </c>
      <c r="B355" s="259" t="s">
        <v>173</v>
      </c>
      <c r="C355" s="259" t="s">
        <v>956</v>
      </c>
      <c r="D355" s="259" t="s">
        <v>1805</v>
      </c>
      <c r="E355" s="260" t="s">
        <v>152</v>
      </c>
      <c r="F355" s="259" t="s">
        <v>1127</v>
      </c>
      <c r="G355" s="260" t="s">
        <v>1128</v>
      </c>
      <c r="H355" s="259" t="s">
        <v>1806</v>
      </c>
      <c r="I355" s="259" t="s">
        <v>1037</v>
      </c>
      <c r="J355" s="260" t="s">
        <v>206</v>
      </c>
      <c r="K355" s="259" t="s">
        <v>1802</v>
      </c>
      <c r="L355" s="259" t="s">
        <v>1803</v>
      </c>
      <c r="M355" s="259" t="s">
        <v>178</v>
      </c>
      <c r="N355" s="259" t="s">
        <v>178</v>
      </c>
      <c r="O355" s="377" t="s">
        <v>1066</v>
      </c>
      <c r="P355" s="378" t="s">
        <v>2021</v>
      </c>
      <c r="Q355" s="379" t="s">
        <v>1207</v>
      </c>
      <c r="R355" s="385">
        <v>0</v>
      </c>
      <c r="S355" s="385">
        <v>25153.22</v>
      </c>
      <c r="T355" s="385">
        <v>23910.63</v>
      </c>
      <c r="U355" s="385">
        <v>0</v>
      </c>
      <c r="V355" s="385">
        <v>0</v>
      </c>
      <c r="W355" s="385">
        <v>0</v>
      </c>
      <c r="X355" s="390">
        <v>0</v>
      </c>
      <c r="Y355" s="390">
        <v>0</v>
      </c>
    </row>
    <row r="356" spans="1:25" customFormat="1" ht="18" x14ac:dyDescent="0.2">
      <c r="A356" s="259">
        <v>31</v>
      </c>
      <c r="B356" s="259" t="s">
        <v>173</v>
      </c>
      <c r="C356" s="259" t="s">
        <v>956</v>
      </c>
      <c r="D356" s="259" t="s">
        <v>1807</v>
      </c>
      <c r="E356" s="260" t="s">
        <v>152</v>
      </c>
      <c r="F356" s="259" t="s">
        <v>1238</v>
      </c>
      <c r="G356" s="260" t="s">
        <v>1239</v>
      </c>
      <c r="H356" s="259" t="s">
        <v>1808</v>
      </c>
      <c r="I356" s="259" t="s">
        <v>1037</v>
      </c>
      <c r="J356" s="260" t="s">
        <v>206</v>
      </c>
      <c r="K356" s="259" t="s">
        <v>1802</v>
      </c>
      <c r="L356" s="259" t="s">
        <v>1803</v>
      </c>
      <c r="M356" s="259" t="s">
        <v>178</v>
      </c>
      <c r="N356" s="259" t="s">
        <v>178</v>
      </c>
      <c r="O356" s="377" t="s">
        <v>1066</v>
      </c>
      <c r="P356" s="378" t="s">
        <v>2021</v>
      </c>
      <c r="Q356" s="379" t="s">
        <v>1220</v>
      </c>
      <c r="R356" s="385">
        <v>0</v>
      </c>
      <c r="S356" s="385">
        <v>36759.300000000003</v>
      </c>
      <c r="T356" s="385">
        <v>34963.83</v>
      </c>
      <c r="U356" s="385">
        <v>0</v>
      </c>
      <c r="V356" s="385">
        <v>0</v>
      </c>
      <c r="W356" s="385">
        <v>0</v>
      </c>
      <c r="X356" s="390">
        <v>0</v>
      </c>
      <c r="Y356" s="390">
        <v>0</v>
      </c>
    </row>
    <row r="357" spans="1:25" customFormat="1" ht="18" x14ac:dyDescent="0.2">
      <c r="A357" s="259">
        <v>32</v>
      </c>
      <c r="B357" s="259" t="s">
        <v>173</v>
      </c>
      <c r="C357" s="259" t="s">
        <v>956</v>
      </c>
      <c r="D357" s="259" t="s">
        <v>1809</v>
      </c>
      <c r="E357" s="260" t="s">
        <v>152</v>
      </c>
      <c r="F357" s="259" t="s">
        <v>1179</v>
      </c>
      <c r="G357" s="260" t="s">
        <v>1180</v>
      </c>
      <c r="H357" s="259" t="s">
        <v>1810</v>
      </c>
      <c r="I357" s="259" t="s">
        <v>1037</v>
      </c>
      <c r="J357" s="260" t="s">
        <v>206</v>
      </c>
      <c r="K357" s="259" t="s">
        <v>1802</v>
      </c>
      <c r="L357" s="259" t="s">
        <v>1803</v>
      </c>
      <c r="M357" s="259" t="s">
        <v>178</v>
      </c>
      <c r="N357" s="259" t="s">
        <v>178</v>
      </c>
      <c r="O357" s="377" t="s">
        <v>1066</v>
      </c>
      <c r="P357" s="378" t="s">
        <v>2021</v>
      </c>
      <c r="Q357" s="379" t="s">
        <v>1209</v>
      </c>
      <c r="R357" s="385">
        <v>0</v>
      </c>
      <c r="S357" s="385">
        <v>63502.720000000001</v>
      </c>
      <c r="T357" s="385">
        <v>62051.18</v>
      </c>
      <c r="U357" s="385">
        <v>0</v>
      </c>
      <c r="V357" s="385">
        <v>0</v>
      </c>
      <c r="W357" s="385">
        <v>0</v>
      </c>
      <c r="X357" s="390">
        <v>0</v>
      </c>
      <c r="Y357" s="390">
        <v>0</v>
      </c>
    </row>
    <row r="358" spans="1:25" customFormat="1" ht="18" x14ac:dyDescent="0.2">
      <c r="A358" s="259">
        <v>33</v>
      </c>
      <c r="B358" s="259" t="s">
        <v>173</v>
      </c>
      <c r="C358" s="259" t="s">
        <v>956</v>
      </c>
      <c r="D358" s="259" t="s">
        <v>1811</v>
      </c>
      <c r="E358" s="260" t="s">
        <v>152</v>
      </c>
      <c r="F358" s="259" t="s">
        <v>1184</v>
      </c>
      <c r="G358" s="260" t="s">
        <v>1185</v>
      </c>
      <c r="H358" s="259" t="s">
        <v>1812</v>
      </c>
      <c r="I358" s="259" t="s">
        <v>1037</v>
      </c>
      <c r="J358" s="260" t="s">
        <v>206</v>
      </c>
      <c r="K358" s="259" t="s">
        <v>1802</v>
      </c>
      <c r="L358" s="259" t="s">
        <v>1803</v>
      </c>
      <c r="M358" s="259" t="s">
        <v>178</v>
      </c>
      <c r="N358" s="259" t="s">
        <v>178</v>
      </c>
      <c r="O358" s="377" t="s">
        <v>1066</v>
      </c>
      <c r="P358" s="378" t="s">
        <v>2021</v>
      </c>
      <c r="Q358" s="379" t="s">
        <v>1209</v>
      </c>
      <c r="R358" s="385">
        <v>0</v>
      </c>
      <c r="S358" s="385">
        <v>54071.66</v>
      </c>
      <c r="T358" s="385">
        <v>53237.14</v>
      </c>
      <c r="U358" s="385">
        <v>0</v>
      </c>
      <c r="V358" s="385">
        <v>0</v>
      </c>
      <c r="W358" s="385">
        <v>0</v>
      </c>
      <c r="X358" s="390">
        <v>0</v>
      </c>
      <c r="Y358" s="390">
        <v>0</v>
      </c>
    </row>
    <row r="359" spans="1:25" customFormat="1" ht="18" x14ac:dyDescent="0.2">
      <c r="A359" s="259">
        <v>34</v>
      </c>
      <c r="B359" s="259" t="s">
        <v>173</v>
      </c>
      <c r="C359" s="259" t="s">
        <v>956</v>
      </c>
      <c r="D359" s="259" t="s">
        <v>1813</v>
      </c>
      <c r="E359" s="260" t="s">
        <v>152</v>
      </c>
      <c r="F359" s="259" t="s">
        <v>1155</v>
      </c>
      <c r="G359" s="260" t="s">
        <v>1156</v>
      </c>
      <c r="H359" s="259" t="s">
        <v>1814</v>
      </c>
      <c r="I359" s="259" t="s">
        <v>1037</v>
      </c>
      <c r="J359" s="260" t="s">
        <v>206</v>
      </c>
      <c r="K359" s="259" t="s">
        <v>1802</v>
      </c>
      <c r="L359" s="259" t="s">
        <v>1803</v>
      </c>
      <c r="M359" s="259" t="s">
        <v>178</v>
      </c>
      <c r="N359" s="259" t="s">
        <v>178</v>
      </c>
      <c r="O359" s="377" t="s">
        <v>1066</v>
      </c>
      <c r="P359" s="378" t="s">
        <v>2021</v>
      </c>
      <c r="Q359" s="379" t="s">
        <v>1209</v>
      </c>
      <c r="R359" s="385">
        <v>0</v>
      </c>
      <c r="S359" s="385">
        <v>76756.740000000005</v>
      </c>
      <c r="T359" s="385">
        <v>75572.100000000006</v>
      </c>
      <c r="U359" s="385">
        <v>0</v>
      </c>
      <c r="V359" s="385">
        <v>0</v>
      </c>
      <c r="W359" s="385">
        <v>0</v>
      </c>
      <c r="X359" s="390">
        <v>0</v>
      </c>
      <c r="Y359" s="390">
        <v>0</v>
      </c>
    </row>
    <row r="360" spans="1:25" customFormat="1" ht="18" x14ac:dyDescent="0.2">
      <c r="A360" s="259">
        <v>35</v>
      </c>
      <c r="B360" s="259" t="s">
        <v>173</v>
      </c>
      <c r="C360" s="259" t="s">
        <v>956</v>
      </c>
      <c r="D360" s="259" t="s">
        <v>1815</v>
      </c>
      <c r="E360" s="260" t="s">
        <v>152</v>
      </c>
      <c r="F360" s="259" t="s">
        <v>1160</v>
      </c>
      <c r="G360" s="260" t="s">
        <v>1161</v>
      </c>
      <c r="H360" s="259" t="s">
        <v>1816</v>
      </c>
      <c r="I360" s="259" t="s">
        <v>1037</v>
      </c>
      <c r="J360" s="260" t="s">
        <v>206</v>
      </c>
      <c r="K360" s="259" t="s">
        <v>1802</v>
      </c>
      <c r="L360" s="259" t="s">
        <v>1803</v>
      </c>
      <c r="M360" s="259" t="s">
        <v>178</v>
      </c>
      <c r="N360" s="259" t="s">
        <v>178</v>
      </c>
      <c r="O360" s="377" t="s">
        <v>1066</v>
      </c>
      <c r="P360" s="378" t="s">
        <v>2021</v>
      </c>
      <c r="Q360" s="379" t="s">
        <v>1205</v>
      </c>
      <c r="R360" s="385">
        <v>0</v>
      </c>
      <c r="S360" s="385">
        <v>150239.49</v>
      </c>
      <c r="T360" s="385">
        <v>149190.29999999999</v>
      </c>
      <c r="U360" s="385">
        <v>0</v>
      </c>
      <c r="V360" s="385">
        <v>0</v>
      </c>
      <c r="W360" s="385">
        <v>0</v>
      </c>
      <c r="X360" s="390">
        <v>0</v>
      </c>
      <c r="Y360" s="390">
        <v>0</v>
      </c>
    </row>
    <row r="361" spans="1:25" customFormat="1" ht="18" x14ac:dyDescent="0.2">
      <c r="A361" s="259">
        <v>36</v>
      </c>
      <c r="B361" s="259" t="s">
        <v>173</v>
      </c>
      <c r="C361" s="259" t="s">
        <v>956</v>
      </c>
      <c r="D361" s="259" t="s">
        <v>1817</v>
      </c>
      <c r="E361" s="260" t="s">
        <v>152</v>
      </c>
      <c r="F361" s="259" t="s">
        <v>1818</v>
      </c>
      <c r="G361" s="260" t="s">
        <v>1819</v>
      </c>
      <c r="H361" s="259" t="s">
        <v>1820</v>
      </c>
      <c r="I361" s="259" t="s">
        <v>1037</v>
      </c>
      <c r="J361" s="260" t="s">
        <v>206</v>
      </c>
      <c r="K361" s="259" t="s">
        <v>1802</v>
      </c>
      <c r="L361" s="259" t="s">
        <v>1803</v>
      </c>
      <c r="M361" s="259" t="s">
        <v>178</v>
      </c>
      <c r="N361" s="259" t="s">
        <v>178</v>
      </c>
      <c r="O361" s="377" t="s">
        <v>1066</v>
      </c>
      <c r="P361" s="378" t="s">
        <v>2021</v>
      </c>
      <c r="Q361" s="379" t="s">
        <v>1216</v>
      </c>
      <c r="R361" s="385">
        <v>0</v>
      </c>
      <c r="S361" s="385">
        <v>59059.5</v>
      </c>
      <c r="T361" s="385">
        <v>58022.18</v>
      </c>
      <c r="U361" s="385">
        <v>0</v>
      </c>
      <c r="V361" s="385">
        <v>0</v>
      </c>
      <c r="W361" s="385">
        <v>0</v>
      </c>
      <c r="X361" s="390">
        <v>0</v>
      </c>
      <c r="Y361" s="390">
        <v>0</v>
      </c>
    </row>
    <row r="362" spans="1:25" customFormat="1" ht="18" x14ac:dyDescent="0.2">
      <c r="A362" s="259">
        <v>37</v>
      </c>
      <c r="B362" s="259" t="s">
        <v>173</v>
      </c>
      <c r="C362" s="259" t="s">
        <v>956</v>
      </c>
      <c r="D362" s="259" t="s">
        <v>1821</v>
      </c>
      <c r="E362" s="260" t="s">
        <v>152</v>
      </c>
      <c r="F362" s="259" t="s">
        <v>1120</v>
      </c>
      <c r="G362" s="260" t="s">
        <v>1121</v>
      </c>
      <c r="H362" s="259" t="s">
        <v>1822</v>
      </c>
      <c r="I362" s="259" t="s">
        <v>1037</v>
      </c>
      <c r="J362" s="260" t="s">
        <v>206</v>
      </c>
      <c r="K362" s="259" t="s">
        <v>1823</v>
      </c>
      <c r="L362" s="259" t="s">
        <v>1824</v>
      </c>
      <c r="M362" s="259" t="s">
        <v>1823</v>
      </c>
      <c r="N362" s="259" t="s">
        <v>178</v>
      </c>
      <c r="O362" s="377" t="s">
        <v>1066</v>
      </c>
      <c r="P362" s="378" t="s">
        <v>2021</v>
      </c>
      <c r="Q362" s="379" t="s">
        <v>1344</v>
      </c>
      <c r="R362" s="385">
        <v>0</v>
      </c>
      <c r="S362" s="385">
        <v>166503.92000000001</v>
      </c>
      <c r="T362" s="385">
        <v>165309.29</v>
      </c>
      <c r="U362" s="385">
        <v>144932.29999999999</v>
      </c>
      <c r="V362" s="385">
        <v>144932.29999999999</v>
      </c>
      <c r="W362" s="385">
        <v>144932.29999999999</v>
      </c>
      <c r="X362" s="390">
        <v>0.87044377093344094</v>
      </c>
      <c r="Y362" s="390">
        <v>0.9</v>
      </c>
    </row>
    <row r="363" spans="1:25" customFormat="1" ht="18" x14ac:dyDescent="0.2">
      <c r="A363" s="259">
        <v>38</v>
      </c>
      <c r="B363" s="259" t="s">
        <v>173</v>
      </c>
      <c r="C363" s="259" t="s">
        <v>956</v>
      </c>
      <c r="D363" s="259" t="s">
        <v>1825</v>
      </c>
      <c r="E363" s="260" t="s">
        <v>152</v>
      </c>
      <c r="F363" s="259" t="s">
        <v>1122</v>
      </c>
      <c r="G363" s="260" t="s">
        <v>1123</v>
      </c>
      <c r="H363" s="259" t="s">
        <v>1826</v>
      </c>
      <c r="I363" s="259" t="s">
        <v>1037</v>
      </c>
      <c r="J363" s="260" t="s">
        <v>206</v>
      </c>
      <c r="K363" s="259" t="s">
        <v>1823</v>
      </c>
      <c r="L363" s="259" t="s">
        <v>1824</v>
      </c>
      <c r="M363" s="259" t="s">
        <v>1823</v>
      </c>
      <c r="N363" s="259" t="s">
        <v>178</v>
      </c>
      <c r="O363" s="377" t="s">
        <v>1066</v>
      </c>
      <c r="P363" s="378" t="s">
        <v>2021</v>
      </c>
      <c r="Q363" s="379" t="s">
        <v>1827</v>
      </c>
      <c r="R363" s="385">
        <v>0</v>
      </c>
      <c r="S363" s="385">
        <v>165138.04999999999</v>
      </c>
      <c r="T363" s="385">
        <v>163905.62</v>
      </c>
      <c r="U363" s="385">
        <v>146211.07</v>
      </c>
      <c r="V363" s="385">
        <v>146211.07</v>
      </c>
      <c r="W363" s="385">
        <v>146211.07</v>
      </c>
      <c r="X363" s="390">
        <v>0.88538692324391632</v>
      </c>
      <c r="Y363" s="390">
        <v>0.9</v>
      </c>
    </row>
    <row r="364" spans="1:25" customFormat="1" ht="18" x14ac:dyDescent="0.2">
      <c r="A364" s="259">
        <v>39</v>
      </c>
      <c r="B364" s="259" t="s">
        <v>173</v>
      </c>
      <c r="C364" s="259" t="s">
        <v>956</v>
      </c>
      <c r="D364" s="259" t="s">
        <v>1828</v>
      </c>
      <c r="E364" s="260" t="s">
        <v>152</v>
      </c>
      <c r="F364" s="259" t="s">
        <v>1101</v>
      </c>
      <c r="G364" s="260" t="s">
        <v>1102</v>
      </c>
      <c r="H364" s="259" t="s">
        <v>1829</v>
      </c>
      <c r="I364" s="259" t="s">
        <v>1037</v>
      </c>
      <c r="J364" s="260" t="s">
        <v>206</v>
      </c>
      <c r="K364" s="259" t="s">
        <v>1823</v>
      </c>
      <c r="L364" s="259" t="s">
        <v>1824</v>
      </c>
      <c r="M364" s="259" t="s">
        <v>1823</v>
      </c>
      <c r="N364" s="259" t="s">
        <v>178</v>
      </c>
      <c r="O364" s="377" t="s">
        <v>1066</v>
      </c>
      <c r="P364" s="378" t="s">
        <v>2021</v>
      </c>
      <c r="Q364" s="379" t="s">
        <v>1209</v>
      </c>
      <c r="R364" s="385">
        <v>0</v>
      </c>
      <c r="S364" s="385">
        <v>44295.33</v>
      </c>
      <c r="T364" s="385">
        <v>43542.04</v>
      </c>
      <c r="U364" s="385">
        <v>21956.13</v>
      </c>
      <c r="V364" s="385">
        <v>21956.13</v>
      </c>
      <c r="W364" s="385">
        <v>21956.13</v>
      </c>
      <c r="X364" s="390">
        <v>0.49567595500473755</v>
      </c>
      <c r="Y364" s="390">
        <v>0.5</v>
      </c>
    </row>
    <row r="365" spans="1:25" customFormat="1" ht="18" x14ac:dyDescent="0.2">
      <c r="A365" s="259">
        <v>40</v>
      </c>
      <c r="B365" s="259" t="s">
        <v>173</v>
      </c>
      <c r="C365" s="259" t="s">
        <v>956</v>
      </c>
      <c r="D365" s="259" t="s">
        <v>1830</v>
      </c>
      <c r="E365" s="260" t="s">
        <v>152</v>
      </c>
      <c r="F365" s="259" t="s">
        <v>1129</v>
      </c>
      <c r="G365" s="260" t="s">
        <v>1130</v>
      </c>
      <c r="H365" s="259" t="s">
        <v>1831</v>
      </c>
      <c r="I365" s="259" t="s">
        <v>1037</v>
      </c>
      <c r="J365" s="260" t="s">
        <v>206</v>
      </c>
      <c r="K365" s="259" t="s">
        <v>1823</v>
      </c>
      <c r="L365" s="259" t="s">
        <v>1824</v>
      </c>
      <c r="M365" s="259" t="s">
        <v>1823</v>
      </c>
      <c r="N365" s="259" t="s">
        <v>178</v>
      </c>
      <c r="O365" s="377" t="s">
        <v>1066</v>
      </c>
      <c r="P365" s="378" t="s">
        <v>2021</v>
      </c>
      <c r="Q365" s="379" t="s">
        <v>1788</v>
      </c>
      <c r="R365" s="385">
        <v>0</v>
      </c>
      <c r="S365" s="385">
        <v>75078.83</v>
      </c>
      <c r="T365" s="385">
        <v>73742</v>
      </c>
      <c r="U365" s="385">
        <v>20247.919999999998</v>
      </c>
      <c r="V365" s="385">
        <v>20247.919999999998</v>
      </c>
      <c r="W365" s="385">
        <v>20247.919999999998</v>
      </c>
      <c r="X365" s="390">
        <v>0.26968880575256698</v>
      </c>
      <c r="Y365" s="390">
        <v>0.3</v>
      </c>
    </row>
    <row r="366" spans="1:25" customFormat="1" ht="18" x14ac:dyDescent="0.2">
      <c r="A366" s="259">
        <v>41</v>
      </c>
      <c r="B366" s="259" t="s">
        <v>173</v>
      </c>
      <c r="C366" s="259" t="s">
        <v>956</v>
      </c>
      <c r="D366" s="259" t="s">
        <v>1832</v>
      </c>
      <c r="E366" s="260" t="s">
        <v>152</v>
      </c>
      <c r="F366" s="259" t="s">
        <v>1148</v>
      </c>
      <c r="G366" s="260" t="s">
        <v>1149</v>
      </c>
      <c r="H366" s="259" t="s">
        <v>1204</v>
      </c>
      <c r="I366" s="259" t="s">
        <v>1037</v>
      </c>
      <c r="J366" s="260" t="s">
        <v>206</v>
      </c>
      <c r="K366" s="259" t="s">
        <v>1823</v>
      </c>
      <c r="L366" s="259" t="s">
        <v>1824</v>
      </c>
      <c r="M366" s="259" t="s">
        <v>1823</v>
      </c>
      <c r="N366" s="259" t="s">
        <v>178</v>
      </c>
      <c r="O366" s="377" t="s">
        <v>1066</v>
      </c>
      <c r="P366" s="378" t="s">
        <v>2021</v>
      </c>
      <c r="Q366" s="379" t="s">
        <v>1209</v>
      </c>
      <c r="R366" s="385">
        <v>0</v>
      </c>
      <c r="S366" s="385">
        <v>71223.77</v>
      </c>
      <c r="T366" s="385">
        <v>70064.23</v>
      </c>
      <c r="U366" s="385">
        <v>26647.759999999998</v>
      </c>
      <c r="V366" s="385">
        <v>26647.759999999998</v>
      </c>
      <c r="W366" s="385">
        <v>26647.759999999998</v>
      </c>
      <c r="X366" s="390">
        <v>0.37414138566380295</v>
      </c>
      <c r="Y366" s="390">
        <v>0.4</v>
      </c>
    </row>
    <row r="367" spans="1:25" customFormat="1" ht="18" x14ac:dyDescent="0.2">
      <c r="A367" s="259">
        <v>42</v>
      </c>
      <c r="B367" s="259" t="s">
        <v>173</v>
      </c>
      <c r="C367" s="259" t="s">
        <v>956</v>
      </c>
      <c r="D367" s="259" t="s">
        <v>1833</v>
      </c>
      <c r="E367" s="260" t="s">
        <v>1834</v>
      </c>
      <c r="F367" s="259" t="s">
        <v>1031</v>
      </c>
      <c r="G367" s="260" t="s">
        <v>1032</v>
      </c>
      <c r="H367" s="259" t="s">
        <v>1835</v>
      </c>
      <c r="I367" s="259" t="s">
        <v>1037</v>
      </c>
      <c r="J367" s="260" t="s">
        <v>206</v>
      </c>
      <c r="K367" s="259" t="s">
        <v>1690</v>
      </c>
      <c r="L367" s="259" t="s">
        <v>493</v>
      </c>
      <c r="M367" s="259" t="s">
        <v>178</v>
      </c>
      <c r="N367" s="259" t="s">
        <v>178</v>
      </c>
      <c r="O367" s="377" t="s">
        <v>1066</v>
      </c>
      <c r="P367" s="378" t="s">
        <v>2021</v>
      </c>
      <c r="Q367" s="379" t="s">
        <v>1235</v>
      </c>
      <c r="R367" s="385">
        <v>0</v>
      </c>
      <c r="S367" s="385">
        <v>100255.39</v>
      </c>
      <c r="T367" s="385">
        <v>0</v>
      </c>
      <c r="U367" s="385">
        <v>0</v>
      </c>
      <c r="V367" s="385">
        <v>0</v>
      </c>
      <c r="W367" s="385">
        <v>0</v>
      </c>
      <c r="X367" s="390">
        <v>0</v>
      </c>
      <c r="Y367" s="390">
        <v>0</v>
      </c>
    </row>
    <row r="368" spans="1:25" customFormat="1" ht="18" x14ac:dyDescent="0.2">
      <c r="A368" s="259">
        <v>43</v>
      </c>
      <c r="B368" s="259" t="s">
        <v>173</v>
      </c>
      <c r="C368" s="259" t="s">
        <v>956</v>
      </c>
      <c r="D368" s="259" t="s">
        <v>1836</v>
      </c>
      <c r="E368" s="260" t="s">
        <v>1837</v>
      </c>
      <c r="F368" s="259" t="s">
        <v>1031</v>
      </c>
      <c r="G368" s="260" t="s">
        <v>1032</v>
      </c>
      <c r="H368" s="259" t="s">
        <v>1633</v>
      </c>
      <c r="I368" s="259" t="s">
        <v>1037</v>
      </c>
      <c r="J368" s="260" t="s">
        <v>247</v>
      </c>
      <c r="K368" s="259" t="s">
        <v>1690</v>
      </c>
      <c r="L368" s="259" t="s">
        <v>493</v>
      </c>
      <c r="M368" s="259" t="s">
        <v>178</v>
      </c>
      <c r="N368" s="259" t="s">
        <v>178</v>
      </c>
      <c r="O368" s="377" t="s">
        <v>1066</v>
      </c>
      <c r="P368" s="378" t="s">
        <v>2021</v>
      </c>
      <c r="Q368" s="379" t="s">
        <v>1788</v>
      </c>
      <c r="R368" s="385">
        <v>0</v>
      </c>
      <c r="S368" s="385">
        <v>266440.23</v>
      </c>
      <c r="T368" s="385">
        <v>0</v>
      </c>
      <c r="U368" s="385">
        <v>0</v>
      </c>
      <c r="V368" s="385">
        <v>0</v>
      </c>
      <c r="W368" s="385">
        <v>0</v>
      </c>
      <c r="X368" s="390">
        <v>0</v>
      </c>
      <c r="Y368" s="390">
        <v>0</v>
      </c>
    </row>
    <row r="369" spans="1:25" customFormat="1" ht="12.75" x14ac:dyDescent="0.2">
      <c r="A369" s="255">
        <v>43</v>
      </c>
      <c r="B369" s="256" t="s">
        <v>1029</v>
      </c>
      <c r="C369" s="256"/>
      <c r="D369" s="256"/>
      <c r="E369" s="256"/>
      <c r="F369" s="256"/>
      <c r="G369" s="256"/>
      <c r="H369" s="256"/>
      <c r="I369" s="256"/>
      <c r="J369" s="256"/>
      <c r="K369" s="256"/>
      <c r="L369" s="256"/>
      <c r="M369" s="256"/>
      <c r="N369" s="256"/>
      <c r="O369" s="381"/>
      <c r="P369" s="382"/>
      <c r="Q369" s="382"/>
      <c r="R369" s="386">
        <f>SUM(R326:R368)</f>
        <v>0</v>
      </c>
      <c r="S369" s="386">
        <f t="shared" ref="S369:W369" si="32">SUM(S326:S368)</f>
        <v>4947355.3699999992</v>
      </c>
      <c r="T369" s="386">
        <f t="shared" si="32"/>
        <v>4477018.17</v>
      </c>
      <c r="U369" s="386">
        <f t="shared" si="32"/>
        <v>359995.18</v>
      </c>
      <c r="V369" s="386">
        <f t="shared" si="32"/>
        <v>359995.18</v>
      </c>
      <c r="W369" s="386">
        <f t="shared" si="32"/>
        <v>359995.18</v>
      </c>
      <c r="X369" s="391"/>
      <c r="Y369" s="391"/>
    </row>
    <row r="370" spans="1:25" customFormat="1" ht="12.75" x14ac:dyDescent="0.2">
      <c r="A370" s="255"/>
      <c r="B370" s="256" t="s">
        <v>1346</v>
      </c>
      <c r="C370" s="256"/>
      <c r="D370" s="256"/>
      <c r="E370" s="256"/>
      <c r="F370" s="256"/>
      <c r="G370" s="256"/>
      <c r="H370" s="256"/>
      <c r="I370" s="256"/>
      <c r="J370" s="256"/>
      <c r="K370" s="256"/>
      <c r="L370" s="256"/>
      <c r="M370" s="256"/>
      <c r="N370" s="256"/>
      <c r="O370" s="381"/>
      <c r="P370" s="382"/>
      <c r="Q370" s="382"/>
      <c r="R370" s="386"/>
      <c r="S370" s="386"/>
      <c r="T370" s="386"/>
      <c r="U370" s="386"/>
      <c r="V370" s="386"/>
      <c r="W370" s="386"/>
      <c r="X370" s="391"/>
      <c r="Y370" s="391"/>
    </row>
    <row r="371" spans="1:25" customFormat="1" ht="18" x14ac:dyDescent="0.2">
      <c r="A371" s="259">
        <v>1</v>
      </c>
      <c r="B371" s="259" t="s">
        <v>566</v>
      </c>
      <c r="C371" s="259" t="s">
        <v>622</v>
      </c>
      <c r="D371" s="259" t="s">
        <v>324</v>
      </c>
      <c r="E371" s="260" t="s">
        <v>624</v>
      </c>
      <c r="F371" s="259" t="s">
        <v>1025</v>
      </c>
      <c r="G371" s="260" t="s">
        <v>681</v>
      </c>
      <c r="H371" s="259" t="s">
        <v>1240</v>
      </c>
      <c r="I371" s="259" t="s">
        <v>1240</v>
      </c>
      <c r="J371" s="260" t="s">
        <v>326</v>
      </c>
      <c r="K371" s="259" t="s">
        <v>496</v>
      </c>
      <c r="L371" s="259" t="s">
        <v>497</v>
      </c>
      <c r="M371" s="259" t="s">
        <v>482</v>
      </c>
      <c r="N371" s="259" t="s">
        <v>497</v>
      </c>
      <c r="O371" s="377" t="s">
        <v>1042</v>
      </c>
      <c r="P371" s="378" t="s">
        <v>2021</v>
      </c>
      <c r="Q371" s="379" t="s">
        <v>1347</v>
      </c>
      <c r="R371" s="385">
        <v>0</v>
      </c>
      <c r="S371" s="385">
        <v>11664</v>
      </c>
      <c r="T371" s="385">
        <v>11664</v>
      </c>
      <c r="U371" s="385">
        <v>11664</v>
      </c>
      <c r="V371" s="385">
        <v>11664</v>
      </c>
      <c r="W371" s="385">
        <v>11664</v>
      </c>
      <c r="X371" s="390">
        <v>1</v>
      </c>
      <c r="Y371" s="390">
        <v>1</v>
      </c>
    </row>
    <row r="372" spans="1:25" customFormat="1" ht="18" x14ac:dyDescent="0.2">
      <c r="A372" s="259">
        <v>2</v>
      </c>
      <c r="B372" s="259" t="s">
        <v>625</v>
      </c>
      <c r="C372" s="259" t="s">
        <v>622</v>
      </c>
      <c r="D372" s="259" t="s">
        <v>626</v>
      </c>
      <c r="E372" s="260" t="s">
        <v>627</v>
      </c>
      <c r="F372" s="259" t="s">
        <v>1025</v>
      </c>
      <c r="G372" s="260" t="s">
        <v>681</v>
      </c>
      <c r="H372" s="259" t="s">
        <v>1240</v>
      </c>
      <c r="I372" s="259" t="s">
        <v>1240</v>
      </c>
      <c r="J372" s="260" t="s">
        <v>326</v>
      </c>
      <c r="K372" s="259" t="s">
        <v>496</v>
      </c>
      <c r="L372" s="259" t="s">
        <v>482</v>
      </c>
      <c r="M372" s="259" t="s">
        <v>496</v>
      </c>
      <c r="N372" s="259" t="s">
        <v>482</v>
      </c>
      <c r="O372" s="377" t="s">
        <v>1027</v>
      </c>
      <c r="P372" s="378" t="s">
        <v>2021</v>
      </c>
      <c r="Q372" s="379" t="s">
        <v>1348</v>
      </c>
      <c r="R372" s="385">
        <v>0</v>
      </c>
      <c r="S372" s="385">
        <v>13968</v>
      </c>
      <c r="T372" s="385">
        <v>13968</v>
      </c>
      <c r="U372" s="385">
        <v>13968</v>
      </c>
      <c r="V372" s="385">
        <v>13968</v>
      </c>
      <c r="W372" s="385">
        <v>13968</v>
      </c>
      <c r="X372" s="390">
        <v>1</v>
      </c>
      <c r="Y372" s="390">
        <v>1</v>
      </c>
    </row>
    <row r="373" spans="1:25" customFormat="1" ht="18" x14ac:dyDescent="0.2">
      <c r="A373" s="259">
        <v>3</v>
      </c>
      <c r="B373" s="259" t="s">
        <v>175</v>
      </c>
      <c r="C373" s="259" t="s">
        <v>622</v>
      </c>
      <c r="D373" s="259" t="s">
        <v>325</v>
      </c>
      <c r="E373" s="260" t="s">
        <v>628</v>
      </c>
      <c r="F373" s="259" t="s">
        <v>1025</v>
      </c>
      <c r="G373" s="260" t="s">
        <v>681</v>
      </c>
      <c r="H373" s="259" t="s">
        <v>1026</v>
      </c>
      <c r="I373" s="259" t="s">
        <v>1026</v>
      </c>
      <c r="J373" s="260" t="s">
        <v>326</v>
      </c>
      <c r="K373" s="259" t="s">
        <v>496</v>
      </c>
      <c r="L373" s="259" t="s">
        <v>482</v>
      </c>
      <c r="M373" s="259" t="s">
        <v>496</v>
      </c>
      <c r="N373" s="259" t="s">
        <v>482</v>
      </c>
      <c r="O373" s="377" t="s">
        <v>1027</v>
      </c>
      <c r="P373" s="378" t="s">
        <v>2021</v>
      </c>
      <c r="Q373" s="379" t="s">
        <v>1348</v>
      </c>
      <c r="R373" s="385">
        <v>0</v>
      </c>
      <c r="S373" s="385">
        <v>10342</v>
      </c>
      <c r="T373" s="385">
        <v>10342</v>
      </c>
      <c r="U373" s="385">
        <v>10342</v>
      </c>
      <c r="V373" s="385">
        <v>10342</v>
      </c>
      <c r="W373" s="385">
        <v>10342</v>
      </c>
      <c r="X373" s="390">
        <v>1</v>
      </c>
      <c r="Y373" s="390">
        <v>1</v>
      </c>
    </row>
    <row r="374" spans="1:25" customFormat="1" ht="18" x14ac:dyDescent="0.2">
      <c r="A374" s="259">
        <v>4</v>
      </c>
      <c r="B374" s="259" t="s">
        <v>323</v>
      </c>
      <c r="C374" s="259" t="s">
        <v>622</v>
      </c>
      <c r="D374" s="259" t="s">
        <v>328</v>
      </c>
      <c r="E374" s="260" t="s">
        <v>629</v>
      </c>
      <c r="F374" s="259" t="s">
        <v>1025</v>
      </c>
      <c r="G374" s="260" t="s">
        <v>681</v>
      </c>
      <c r="H374" s="259" t="s">
        <v>1026</v>
      </c>
      <c r="I374" s="259" t="s">
        <v>1026</v>
      </c>
      <c r="J374" s="260" t="s">
        <v>326</v>
      </c>
      <c r="K374" s="259" t="s">
        <v>496</v>
      </c>
      <c r="L374" s="259" t="s">
        <v>482</v>
      </c>
      <c r="M374" s="259" t="s">
        <v>496</v>
      </c>
      <c r="N374" s="259" t="s">
        <v>482</v>
      </c>
      <c r="O374" s="377" t="s">
        <v>1027</v>
      </c>
      <c r="P374" s="378" t="s">
        <v>2021</v>
      </c>
      <c r="Q374" s="379" t="s">
        <v>1348</v>
      </c>
      <c r="R374" s="385">
        <v>0</v>
      </c>
      <c r="S374" s="385">
        <v>10342</v>
      </c>
      <c r="T374" s="385">
        <v>10342</v>
      </c>
      <c r="U374" s="385">
        <v>10342</v>
      </c>
      <c r="V374" s="385">
        <v>10342</v>
      </c>
      <c r="W374" s="385">
        <v>10342</v>
      </c>
      <c r="X374" s="390">
        <v>1</v>
      </c>
      <c r="Y374" s="390">
        <v>1</v>
      </c>
    </row>
    <row r="375" spans="1:25" customFormat="1" ht="18" x14ac:dyDescent="0.2">
      <c r="A375" s="259">
        <v>5</v>
      </c>
      <c r="B375" s="259" t="s">
        <v>263</v>
      </c>
      <c r="C375" s="259" t="s">
        <v>622</v>
      </c>
      <c r="D375" s="259" t="s">
        <v>329</v>
      </c>
      <c r="E375" s="260" t="s">
        <v>630</v>
      </c>
      <c r="F375" s="259" t="s">
        <v>1025</v>
      </c>
      <c r="G375" s="260" t="s">
        <v>681</v>
      </c>
      <c r="H375" s="259" t="s">
        <v>1026</v>
      </c>
      <c r="I375" s="259" t="s">
        <v>1026</v>
      </c>
      <c r="J375" s="260" t="s">
        <v>326</v>
      </c>
      <c r="K375" s="259" t="s">
        <v>496</v>
      </c>
      <c r="L375" s="259" t="s">
        <v>482</v>
      </c>
      <c r="M375" s="259" t="s">
        <v>496</v>
      </c>
      <c r="N375" s="259" t="s">
        <v>482</v>
      </c>
      <c r="O375" s="377" t="s">
        <v>1027</v>
      </c>
      <c r="P375" s="378" t="s">
        <v>2021</v>
      </c>
      <c r="Q375" s="379" t="s">
        <v>1348</v>
      </c>
      <c r="R375" s="385">
        <v>0</v>
      </c>
      <c r="S375" s="385">
        <v>8136</v>
      </c>
      <c r="T375" s="385">
        <v>8136</v>
      </c>
      <c r="U375" s="385">
        <v>8136</v>
      </c>
      <c r="V375" s="385">
        <v>8136</v>
      </c>
      <c r="W375" s="385">
        <v>8136</v>
      </c>
      <c r="X375" s="390">
        <v>1</v>
      </c>
      <c r="Y375" s="390">
        <v>1</v>
      </c>
    </row>
    <row r="376" spans="1:25" customFormat="1" ht="27" x14ac:dyDescent="0.2">
      <c r="A376" s="259">
        <v>6</v>
      </c>
      <c r="B376" s="259" t="s">
        <v>347</v>
      </c>
      <c r="C376" s="259" t="s">
        <v>622</v>
      </c>
      <c r="D376" s="259" t="s">
        <v>957</v>
      </c>
      <c r="E376" s="260" t="s">
        <v>1349</v>
      </c>
      <c r="F376" s="259" t="s">
        <v>1025</v>
      </c>
      <c r="G376" s="260" t="s">
        <v>681</v>
      </c>
      <c r="H376" s="259" t="s">
        <v>1026</v>
      </c>
      <c r="I376" s="259" t="s">
        <v>1026</v>
      </c>
      <c r="J376" s="260" t="s">
        <v>314</v>
      </c>
      <c r="K376" s="259" t="s">
        <v>598</v>
      </c>
      <c r="L376" s="259" t="s">
        <v>518</v>
      </c>
      <c r="M376" s="259" t="s">
        <v>937</v>
      </c>
      <c r="N376" s="259" t="s">
        <v>518</v>
      </c>
      <c r="O376" s="377" t="s">
        <v>1044</v>
      </c>
      <c r="P376" s="378" t="s">
        <v>2022</v>
      </c>
      <c r="Q376" s="379" t="s">
        <v>1350</v>
      </c>
      <c r="R376" s="385">
        <v>0</v>
      </c>
      <c r="S376" s="385">
        <v>37903</v>
      </c>
      <c r="T376" s="385">
        <v>37903</v>
      </c>
      <c r="U376" s="385">
        <v>37903</v>
      </c>
      <c r="V376" s="385">
        <v>37903</v>
      </c>
      <c r="W376" s="385">
        <v>37903</v>
      </c>
      <c r="X376" s="390">
        <v>1</v>
      </c>
      <c r="Y376" s="390">
        <v>1</v>
      </c>
    </row>
    <row r="377" spans="1:25" customFormat="1" ht="27" x14ac:dyDescent="0.2">
      <c r="A377" s="259">
        <v>7</v>
      </c>
      <c r="B377" s="259" t="s">
        <v>263</v>
      </c>
      <c r="C377" s="259" t="s">
        <v>622</v>
      </c>
      <c r="D377" s="259" t="s">
        <v>958</v>
      </c>
      <c r="E377" s="260" t="s">
        <v>1351</v>
      </c>
      <c r="F377" s="259" t="s">
        <v>1025</v>
      </c>
      <c r="G377" s="260" t="s">
        <v>681</v>
      </c>
      <c r="H377" s="259" t="s">
        <v>1026</v>
      </c>
      <c r="I377" s="259" t="s">
        <v>1026</v>
      </c>
      <c r="J377" s="260" t="s">
        <v>314</v>
      </c>
      <c r="K377" s="259" t="s">
        <v>598</v>
      </c>
      <c r="L377" s="259" t="s">
        <v>518</v>
      </c>
      <c r="M377" s="259" t="s">
        <v>598</v>
      </c>
      <c r="N377" s="259" t="s">
        <v>518</v>
      </c>
      <c r="O377" s="377" t="s">
        <v>1044</v>
      </c>
      <c r="P377" s="378" t="s">
        <v>2022</v>
      </c>
      <c r="Q377" s="379" t="s">
        <v>1110</v>
      </c>
      <c r="R377" s="385">
        <v>0</v>
      </c>
      <c r="S377" s="385">
        <v>8958.68</v>
      </c>
      <c r="T377" s="385">
        <v>8958.68</v>
      </c>
      <c r="U377" s="385">
        <v>8958.68</v>
      </c>
      <c r="V377" s="385">
        <v>8958.68</v>
      </c>
      <c r="W377" s="385">
        <v>8958.68</v>
      </c>
      <c r="X377" s="390">
        <v>1</v>
      </c>
      <c r="Y377" s="390">
        <v>1</v>
      </c>
    </row>
    <row r="378" spans="1:25" customFormat="1" ht="27" x14ac:dyDescent="0.2">
      <c r="A378" s="259">
        <v>8</v>
      </c>
      <c r="B378" s="259" t="s">
        <v>625</v>
      </c>
      <c r="C378" s="259" t="s">
        <v>622</v>
      </c>
      <c r="D378" s="259" t="s">
        <v>959</v>
      </c>
      <c r="E378" s="260" t="s">
        <v>1352</v>
      </c>
      <c r="F378" s="259" t="s">
        <v>1025</v>
      </c>
      <c r="G378" s="260" t="s">
        <v>681</v>
      </c>
      <c r="H378" s="259" t="s">
        <v>1026</v>
      </c>
      <c r="I378" s="259" t="s">
        <v>1026</v>
      </c>
      <c r="J378" s="260" t="s">
        <v>314</v>
      </c>
      <c r="K378" s="259" t="s">
        <v>598</v>
      </c>
      <c r="L378" s="259" t="s">
        <v>518</v>
      </c>
      <c r="M378" s="259" t="s">
        <v>598</v>
      </c>
      <c r="N378" s="259" t="s">
        <v>178</v>
      </c>
      <c r="O378" s="377" t="s">
        <v>1044</v>
      </c>
      <c r="P378" s="378" t="s">
        <v>2022</v>
      </c>
      <c r="Q378" s="379" t="s">
        <v>1353</v>
      </c>
      <c r="R378" s="385">
        <v>0</v>
      </c>
      <c r="S378" s="385">
        <v>13801.45</v>
      </c>
      <c r="T378" s="385">
        <v>13801.45</v>
      </c>
      <c r="U378" s="385">
        <v>13801.45</v>
      </c>
      <c r="V378" s="385">
        <v>13801.45</v>
      </c>
      <c r="W378" s="385">
        <v>13801.45</v>
      </c>
      <c r="X378" s="390">
        <v>1</v>
      </c>
      <c r="Y378" s="390">
        <v>0</v>
      </c>
    </row>
    <row r="379" spans="1:25" customFormat="1" ht="27" x14ac:dyDescent="0.2">
      <c r="A379" s="259">
        <v>9</v>
      </c>
      <c r="B379" s="259" t="s">
        <v>327</v>
      </c>
      <c r="C379" s="259" t="s">
        <v>622</v>
      </c>
      <c r="D379" s="259" t="s">
        <v>960</v>
      </c>
      <c r="E379" s="260" t="s">
        <v>1354</v>
      </c>
      <c r="F379" s="259" t="s">
        <v>1025</v>
      </c>
      <c r="G379" s="260" t="s">
        <v>681</v>
      </c>
      <c r="H379" s="259" t="s">
        <v>1026</v>
      </c>
      <c r="I379" s="259" t="s">
        <v>1026</v>
      </c>
      <c r="J379" s="260" t="s">
        <v>314</v>
      </c>
      <c r="K379" s="259" t="s">
        <v>598</v>
      </c>
      <c r="L379" s="259" t="s">
        <v>518</v>
      </c>
      <c r="M379" s="259" t="s">
        <v>598</v>
      </c>
      <c r="N379" s="259" t="s">
        <v>518</v>
      </c>
      <c r="O379" s="377" t="s">
        <v>1355</v>
      </c>
      <c r="P379" s="378" t="s">
        <v>2022</v>
      </c>
      <c r="Q379" s="379" t="s">
        <v>1051</v>
      </c>
      <c r="R379" s="385">
        <v>0</v>
      </c>
      <c r="S379" s="385">
        <v>4700</v>
      </c>
      <c r="T379" s="385">
        <v>4700</v>
      </c>
      <c r="U379" s="385">
        <v>4700</v>
      </c>
      <c r="V379" s="385">
        <v>4700</v>
      </c>
      <c r="W379" s="385">
        <v>4700</v>
      </c>
      <c r="X379" s="390">
        <v>1</v>
      </c>
      <c r="Y379" s="390">
        <v>1</v>
      </c>
    </row>
    <row r="380" spans="1:25" customFormat="1" ht="27" x14ac:dyDescent="0.2">
      <c r="A380" s="259">
        <v>10</v>
      </c>
      <c r="B380" s="259" t="s">
        <v>625</v>
      </c>
      <c r="C380" s="259" t="s">
        <v>622</v>
      </c>
      <c r="D380" s="259" t="s">
        <v>961</v>
      </c>
      <c r="E380" s="260" t="s">
        <v>1356</v>
      </c>
      <c r="F380" s="259" t="s">
        <v>1025</v>
      </c>
      <c r="G380" s="260" t="s">
        <v>681</v>
      </c>
      <c r="H380" s="259" t="s">
        <v>1026</v>
      </c>
      <c r="I380" s="259" t="s">
        <v>1026</v>
      </c>
      <c r="J380" s="260" t="s">
        <v>314</v>
      </c>
      <c r="K380" s="259" t="s">
        <v>598</v>
      </c>
      <c r="L380" s="259" t="s">
        <v>518</v>
      </c>
      <c r="M380" s="259" t="s">
        <v>598</v>
      </c>
      <c r="N380" s="259" t="s">
        <v>518</v>
      </c>
      <c r="O380" s="377" t="s">
        <v>1355</v>
      </c>
      <c r="P380" s="378" t="s">
        <v>2022</v>
      </c>
      <c r="Q380" s="379" t="s">
        <v>1350</v>
      </c>
      <c r="R380" s="385">
        <v>0</v>
      </c>
      <c r="S380" s="385">
        <v>51511.22</v>
      </c>
      <c r="T380" s="385">
        <v>51511.22</v>
      </c>
      <c r="U380" s="385">
        <v>51511.22</v>
      </c>
      <c r="V380" s="385">
        <v>51511.22</v>
      </c>
      <c r="W380" s="385">
        <v>51511.22</v>
      </c>
      <c r="X380" s="390">
        <v>1</v>
      </c>
      <c r="Y380" s="390">
        <v>1</v>
      </c>
    </row>
    <row r="381" spans="1:25" customFormat="1" ht="18" x14ac:dyDescent="0.2">
      <c r="A381" s="259">
        <v>11</v>
      </c>
      <c r="B381" s="259" t="s">
        <v>182</v>
      </c>
      <c r="C381" s="259" t="s">
        <v>622</v>
      </c>
      <c r="D381" s="259" t="s">
        <v>962</v>
      </c>
      <c r="E381" s="260" t="s">
        <v>1357</v>
      </c>
      <c r="F381" s="259" t="s">
        <v>1025</v>
      </c>
      <c r="G381" s="260" t="s">
        <v>681</v>
      </c>
      <c r="H381" s="259" t="s">
        <v>1026</v>
      </c>
      <c r="I381" s="259" t="s">
        <v>1026</v>
      </c>
      <c r="J381" s="260" t="s">
        <v>314</v>
      </c>
      <c r="K381" s="259" t="s">
        <v>598</v>
      </c>
      <c r="L381" s="259" t="s">
        <v>518</v>
      </c>
      <c r="M381" s="259" t="s">
        <v>598</v>
      </c>
      <c r="N381" s="259" t="s">
        <v>518</v>
      </c>
      <c r="O381" s="377" t="s">
        <v>1358</v>
      </c>
      <c r="P381" s="378" t="s">
        <v>2022</v>
      </c>
      <c r="Q381" s="379" t="s">
        <v>1359</v>
      </c>
      <c r="R381" s="385">
        <v>0</v>
      </c>
      <c r="S381" s="385">
        <v>5995.01</v>
      </c>
      <c r="T381" s="385">
        <v>5995.01</v>
      </c>
      <c r="U381" s="385">
        <v>5995.01</v>
      </c>
      <c r="V381" s="385">
        <v>5995.01</v>
      </c>
      <c r="W381" s="385">
        <v>5995.01</v>
      </c>
      <c r="X381" s="390">
        <v>1</v>
      </c>
      <c r="Y381" s="390">
        <v>1</v>
      </c>
    </row>
    <row r="382" spans="1:25" customFormat="1" ht="18" x14ac:dyDescent="0.2">
      <c r="A382" s="259">
        <v>12</v>
      </c>
      <c r="B382" s="259" t="s">
        <v>323</v>
      </c>
      <c r="C382" s="259" t="s">
        <v>622</v>
      </c>
      <c r="D382" s="259" t="s">
        <v>963</v>
      </c>
      <c r="E382" s="260" t="s">
        <v>1360</v>
      </c>
      <c r="F382" s="259" t="s">
        <v>1025</v>
      </c>
      <c r="G382" s="260" t="s">
        <v>681</v>
      </c>
      <c r="H382" s="259" t="s">
        <v>1026</v>
      </c>
      <c r="I382" s="259" t="s">
        <v>1026</v>
      </c>
      <c r="J382" s="260" t="s">
        <v>314</v>
      </c>
      <c r="K382" s="259" t="s">
        <v>598</v>
      </c>
      <c r="L382" s="259" t="s">
        <v>518</v>
      </c>
      <c r="M382" s="259" t="s">
        <v>598</v>
      </c>
      <c r="N382" s="259" t="s">
        <v>518</v>
      </c>
      <c r="O382" s="377" t="s">
        <v>1361</v>
      </c>
      <c r="P382" s="378" t="s">
        <v>2022</v>
      </c>
      <c r="Q382" s="379" t="s">
        <v>1110</v>
      </c>
      <c r="R382" s="385">
        <v>0</v>
      </c>
      <c r="S382" s="385">
        <v>7774.62</v>
      </c>
      <c r="T382" s="385">
        <v>7774.62</v>
      </c>
      <c r="U382" s="385">
        <v>7774.62</v>
      </c>
      <c r="V382" s="385">
        <v>7774.62</v>
      </c>
      <c r="W382" s="385">
        <v>7774.62</v>
      </c>
      <c r="X382" s="390">
        <v>1</v>
      </c>
      <c r="Y382" s="390">
        <v>1</v>
      </c>
    </row>
    <row r="383" spans="1:25" customFormat="1" ht="18" x14ac:dyDescent="0.2">
      <c r="A383" s="259">
        <v>13</v>
      </c>
      <c r="B383" s="259" t="s">
        <v>278</v>
      </c>
      <c r="C383" s="259" t="s">
        <v>622</v>
      </c>
      <c r="D383" s="259" t="s">
        <v>964</v>
      </c>
      <c r="E383" s="260" t="s">
        <v>1362</v>
      </c>
      <c r="F383" s="259" t="s">
        <v>1025</v>
      </c>
      <c r="G383" s="260" t="s">
        <v>681</v>
      </c>
      <c r="H383" s="259" t="s">
        <v>1026</v>
      </c>
      <c r="I383" s="259" t="s">
        <v>1037</v>
      </c>
      <c r="J383" s="260" t="s">
        <v>314</v>
      </c>
      <c r="K383" s="259" t="s">
        <v>598</v>
      </c>
      <c r="L383" s="259" t="s">
        <v>518</v>
      </c>
      <c r="M383" s="259" t="s">
        <v>598</v>
      </c>
      <c r="N383" s="259" t="s">
        <v>178</v>
      </c>
      <c r="O383" s="377" t="s">
        <v>1363</v>
      </c>
      <c r="P383" s="378" t="s">
        <v>2022</v>
      </c>
      <c r="Q383" s="379" t="s">
        <v>1359</v>
      </c>
      <c r="R383" s="385">
        <v>0</v>
      </c>
      <c r="S383" s="385">
        <v>6346.21</v>
      </c>
      <c r="T383" s="385">
        <v>6346.21</v>
      </c>
      <c r="U383" s="385">
        <v>6346.21</v>
      </c>
      <c r="V383" s="385">
        <v>6346.21</v>
      </c>
      <c r="W383" s="385">
        <v>6346.21</v>
      </c>
      <c r="X383" s="390">
        <v>1</v>
      </c>
      <c r="Y383" s="390">
        <v>0</v>
      </c>
    </row>
    <row r="384" spans="1:25" customFormat="1" ht="27" x14ac:dyDescent="0.2">
      <c r="A384" s="259">
        <v>14</v>
      </c>
      <c r="B384" s="259" t="s">
        <v>625</v>
      </c>
      <c r="C384" s="259" t="s">
        <v>622</v>
      </c>
      <c r="D384" s="259" t="s">
        <v>965</v>
      </c>
      <c r="E384" s="260" t="s">
        <v>1356</v>
      </c>
      <c r="F384" s="259" t="s">
        <v>1025</v>
      </c>
      <c r="G384" s="260" t="s">
        <v>681</v>
      </c>
      <c r="H384" s="259" t="s">
        <v>1026</v>
      </c>
      <c r="I384" s="259" t="s">
        <v>1026</v>
      </c>
      <c r="J384" s="260" t="s">
        <v>314</v>
      </c>
      <c r="K384" s="259" t="s">
        <v>598</v>
      </c>
      <c r="L384" s="259" t="s">
        <v>518</v>
      </c>
      <c r="M384" s="259" t="s">
        <v>598</v>
      </c>
      <c r="N384" s="259" t="s">
        <v>518</v>
      </c>
      <c r="O384" s="377" t="s">
        <v>1363</v>
      </c>
      <c r="P384" s="378" t="s">
        <v>2022</v>
      </c>
      <c r="Q384" s="379" t="s">
        <v>1051</v>
      </c>
      <c r="R384" s="385">
        <v>0</v>
      </c>
      <c r="S384" s="385">
        <v>3364.02</v>
      </c>
      <c r="T384" s="385">
        <v>3364.02</v>
      </c>
      <c r="U384" s="385">
        <v>3364.02</v>
      </c>
      <c r="V384" s="385">
        <v>3364.02</v>
      </c>
      <c r="W384" s="385">
        <v>3364.02</v>
      </c>
      <c r="X384" s="390">
        <v>1</v>
      </c>
      <c r="Y384" s="390">
        <v>1</v>
      </c>
    </row>
    <row r="385" spans="1:25" customFormat="1" ht="18" x14ac:dyDescent="0.2">
      <c r="A385" s="259">
        <v>15</v>
      </c>
      <c r="B385" s="259" t="s">
        <v>327</v>
      </c>
      <c r="C385" s="259" t="s">
        <v>622</v>
      </c>
      <c r="D385" s="259" t="s">
        <v>1838</v>
      </c>
      <c r="E385" s="260" t="s">
        <v>1839</v>
      </c>
      <c r="F385" s="259" t="s">
        <v>1025</v>
      </c>
      <c r="G385" s="260" t="s">
        <v>681</v>
      </c>
      <c r="H385" s="259" t="s">
        <v>1217</v>
      </c>
      <c r="I385" s="259" t="s">
        <v>1217</v>
      </c>
      <c r="J385" s="260" t="s">
        <v>326</v>
      </c>
      <c r="K385" s="259" t="s">
        <v>587</v>
      </c>
      <c r="L385" s="259" t="s">
        <v>506</v>
      </c>
      <c r="M385" s="259" t="s">
        <v>587</v>
      </c>
      <c r="N385" s="259" t="s">
        <v>506</v>
      </c>
      <c r="O385" s="377" t="s">
        <v>1355</v>
      </c>
      <c r="P385" s="378" t="s">
        <v>2022</v>
      </c>
      <c r="Q385" s="379" t="s">
        <v>1359</v>
      </c>
      <c r="R385" s="385">
        <v>0</v>
      </c>
      <c r="S385" s="385">
        <v>5742</v>
      </c>
      <c r="T385" s="385">
        <v>5742</v>
      </c>
      <c r="U385" s="385">
        <v>5742</v>
      </c>
      <c r="V385" s="385">
        <v>5742</v>
      </c>
      <c r="W385" s="385">
        <v>0</v>
      </c>
      <c r="X385" s="390">
        <v>1</v>
      </c>
      <c r="Y385" s="390">
        <v>1</v>
      </c>
    </row>
    <row r="386" spans="1:25" customFormat="1" ht="18" x14ac:dyDescent="0.2">
      <c r="A386" s="259">
        <v>16</v>
      </c>
      <c r="B386" s="259" t="s">
        <v>625</v>
      </c>
      <c r="C386" s="259" t="s">
        <v>622</v>
      </c>
      <c r="D386" s="259" t="s">
        <v>1840</v>
      </c>
      <c r="E386" s="260" t="s">
        <v>1841</v>
      </c>
      <c r="F386" s="259" t="s">
        <v>1025</v>
      </c>
      <c r="G386" s="260" t="s">
        <v>681</v>
      </c>
      <c r="H386" s="259" t="s">
        <v>1183</v>
      </c>
      <c r="I386" s="259" t="s">
        <v>1183</v>
      </c>
      <c r="J386" s="260" t="s">
        <v>326</v>
      </c>
      <c r="K386" s="259" t="s">
        <v>587</v>
      </c>
      <c r="L386" s="259" t="s">
        <v>506</v>
      </c>
      <c r="M386" s="259" t="s">
        <v>587</v>
      </c>
      <c r="N386" s="259" t="s">
        <v>506</v>
      </c>
      <c r="O386" s="377" t="s">
        <v>1355</v>
      </c>
      <c r="P386" s="378" t="s">
        <v>2022</v>
      </c>
      <c r="Q386" s="379" t="s">
        <v>1353</v>
      </c>
      <c r="R386" s="385">
        <v>0</v>
      </c>
      <c r="S386" s="385">
        <v>16704</v>
      </c>
      <c r="T386" s="385">
        <v>16704</v>
      </c>
      <c r="U386" s="385">
        <v>16704</v>
      </c>
      <c r="V386" s="385">
        <v>16704</v>
      </c>
      <c r="W386" s="385">
        <v>0</v>
      </c>
      <c r="X386" s="390">
        <v>1</v>
      </c>
      <c r="Y386" s="390">
        <v>1</v>
      </c>
    </row>
    <row r="387" spans="1:25" customFormat="1" ht="18" x14ac:dyDescent="0.2">
      <c r="A387" s="259">
        <v>17</v>
      </c>
      <c r="B387" s="259" t="s">
        <v>198</v>
      </c>
      <c r="C387" s="259" t="s">
        <v>622</v>
      </c>
      <c r="D387" s="259" t="s">
        <v>1842</v>
      </c>
      <c r="E387" s="260" t="s">
        <v>1843</v>
      </c>
      <c r="F387" s="259" t="s">
        <v>1025</v>
      </c>
      <c r="G387" s="260" t="s">
        <v>681</v>
      </c>
      <c r="H387" s="259" t="s">
        <v>1026</v>
      </c>
      <c r="I387" s="259" t="s">
        <v>1026</v>
      </c>
      <c r="J387" s="260" t="s">
        <v>326</v>
      </c>
      <c r="K387" s="259" t="s">
        <v>587</v>
      </c>
      <c r="L387" s="259" t="s">
        <v>506</v>
      </c>
      <c r="M387" s="259" t="s">
        <v>587</v>
      </c>
      <c r="N387" s="259" t="s">
        <v>506</v>
      </c>
      <c r="O387" s="377" t="s">
        <v>1355</v>
      </c>
      <c r="P387" s="378" t="s">
        <v>2022</v>
      </c>
      <c r="Q387" s="379" t="s">
        <v>1051</v>
      </c>
      <c r="R387" s="385">
        <v>0</v>
      </c>
      <c r="S387" s="385">
        <v>4060</v>
      </c>
      <c r="T387" s="385">
        <v>4060</v>
      </c>
      <c r="U387" s="385">
        <v>4060</v>
      </c>
      <c r="V387" s="385">
        <v>4060</v>
      </c>
      <c r="W387" s="385">
        <v>0</v>
      </c>
      <c r="X387" s="390">
        <v>1</v>
      </c>
      <c r="Y387" s="390">
        <v>1</v>
      </c>
    </row>
    <row r="388" spans="1:25" customFormat="1" ht="18" x14ac:dyDescent="0.2">
      <c r="A388" s="259">
        <v>18</v>
      </c>
      <c r="B388" s="259" t="s">
        <v>347</v>
      </c>
      <c r="C388" s="259" t="s">
        <v>622</v>
      </c>
      <c r="D388" s="259" t="s">
        <v>1844</v>
      </c>
      <c r="E388" s="260" t="s">
        <v>1845</v>
      </c>
      <c r="F388" s="259" t="s">
        <v>1025</v>
      </c>
      <c r="G388" s="260" t="s">
        <v>681</v>
      </c>
      <c r="H388" s="259" t="s">
        <v>1240</v>
      </c>
      <c r="I388" s="259" t="s">
        <v>1240</v>
      </c>
      <c r="J388" s="260" t="s">
        <v>326</v>
      </c>
      <c r="K388" s="259" t="s">
        <v>587</v>
      </c>
      <c r="L388" s="259" t="s">
        <v>506</v>
      </c>
      <c r="M388" s="259" t="s">
        <v>587</v>
      </c>
      <c r="N388" s="259" t="s">
        <v>506</v>
      </c>
      <c r="O388" s="377" t="s">
        <v>1355</v>
      </c>
      <c r="P388" s="378" t="s">
        <v>2022</v>
      </c>
      <c r="Q388" s="379" t="s">
        <v>1350</v>
      </c>
      <c r="R388" s="385">
        <v>0</v>
      </c>
      <c r="S388" s="385">
        <v>4350</v>
      </c>
      <c r="T388" s="385">
        <v>4350</v>
      </c>
      <c r="U388" s="385">
        <v>4350</v>
      </c>
      <c r="V388" s="385">
        <v>4350</v>
      </c>
      <c r="W388" s="385">
        <v>0</v>
      </c>
      <c r="X388" s="390">
        <v>1</v>
      </c>
      <c r="Y388" s="390">
        <v>1</v>
      </c>
    </row>
    <row r="389" spans="1:25" customFormat="1" ht="18" x14ac:dyDescent="0.2">
      <c r="A389" s="259">
        <v>19</v>
      </c>
      <c r="B389" s="259" t="s">
        <v>567</v>
      </c>
      <c r="C389" s="259" t="s">
        <v>622</v>
      </c>
      <c r="D389" s="259" t="s">
        <v>1846</v>
      </c>
      <c r="E389" s="260" t="s">
        <v>1847</v>
      </c>
      <c r="F389" s="259" t="s">
        <v>1025</v>
      </c>
      <c r="G389" s="260" t="s">
        <v>681</v>
      </c>
      <c r="H389" s="259" t="s">
        <v>1240</v>
      </c>
      <c r="I389" s="259" t="s">
        <v>1240</v>
      </c>
      <c r="J389" s="260" t="s">
        <v>326</v>
      </c>
      <c r="K389" s="259" t="s">
        <v>587</v>
      </c>
      <c r="L389" s="259" t="s">
        <v>506</v>
      </c>
      <c r="M389" s="259" t="s">
        <v>587</v>
      </c>
      <c r="N389" s="259" t="s">
        <v>506</v>
      </c>
      <c r="O389" s="377" t="s">
        <v>1027</v>
      </c>
      <c r="P389" s="378" t="s">
        <v>2021</v>
      </c>
      <c r="Q389" s="379" t="s">
        <v>1350</v>
      </c>
      <c r="R389" s="385">
        <v>0</v>
      </c>
      <c r="S389" s="385">
        <v>19710.72</v>
      </c>
      <c r="T389" s="385">
        <v>19710.72</v>
      </c>
      <c r="U389" s="385">
        <v>19710.72</v>
      </c>
      <c r="V389" s="385">
        <v>19710.72</v>
      </c>
      <c r="W389" s="385">
        <v>0</v>
      </c>
      <c r="X389" s="390">
        <v>1</v>
      </c>
      <c r="Y389" s="390">
        <v>1</v>
      </c>
    </row>
    <row r="390" spans="1:25" customFormat="1" ht="18" x14ac:dyDescent="0.2">
      <c r="A390" s="259">
        <v>20</v>
      </c>
      <c r="B390" s="259" t="s">
        <v>625</v>
      </c>
      <c r="C390" s="259" t="s">
        <v>622</v>
      </c>
      <c r="D390" s="259" t="s">
        <v>1848</v>
      </c>
      <c r="E390" s="260" t="s">
        <v>1849</v>
      </c>
      <c r="F390" s="259" t="s">
        <v>1025</v>
      </c>
      <c r="G390" s="260" t="s">
        <v>681</v>
      </c>
      <c r="H390" s="259" t="s">
        <v>1026</v>
      </c>
      <c r="I390" s="259" t="s">
        <v>1026</v>
      </c>
      <c r="J390" s="260" t="s">
        <v>326</v>
      </c>
      <c r="K390" s="259" t="s">
        <v>587</v>
      </c>
      <c r="L390" s="259" t="s">
        <v>506</v>
      </c>
      <c r="M390" s="259" t="s">
        <v>587</v>
      </c>
      <c r="N390" s="259" t="s">
        <v>506</v>
      </c>
      <c r="O390" s="377" t="s">
        <v>1027</v>
      </c>
      <c r="P390" s="378" t="s">
        <v>2021</v>
      </c>
      <c r="Q390" s="379" t="s">
        <v>1051</v>
      </c>
      <c r="R390" s="385">
        <v>0</v>
      </c>
      <c r="S390" s="385">
        <v>8690.7199999999993</v>
      </c>
      <c r="T390" s="385">
        <v>8690.7199999999993</v>
      </c>
      <c r="U390" s="385">
        <v>8690.7199999999993</v>
      </c>
      <c r="V390" s="385">
        <v>8690.7199999999993</v>
      </c>
      <c r="W390" s="385">
        <v>0</v>
      </c>
      <c r="X390" s="390">
        <v>1</v>
      </c>
      <c r="Y390" s="390">
        <v>1</v>
      </c>
    </row>
    <row r="391" spans="1:25" customFormat="1" ht="18" x14ac:dyDescent="0.2">
      <c r="A391" s="259">
        <v>21</v>
      </c>
      <c r="B391" s="259" t="s">
        <v>327</v>
      </c>
      <c r="C391" s="259" t="s">
        <v>622</v>
      </c>
      <c r="D391" s="259" t="s">
        <v>1850</v>
      </c>
      <c r="E391" s="260" t="s">
        <v>1851</v>
      </c>
      <c r="F391" s="259" t="s">
        <v>1025</v>
      </c>
      <c r="G391" s="260" t="s">
        <v>681</v>
      </c>
      <c r="H391" s="259" t="s">
        <v>1026</v>
      </c>
      <c r="I391" s="259" t="s">
        <v>1026</v>
      </c>
      <c r="J391" s="260" t="s">
        <v>326</v>
      </c>
      <c r="K391" s="259" t="s">
        <v>587</v>
      </c>
      <c r="L391" s="259" t="s">
        <v>506</v>
      </c>
      <c r="M391" s="259" t="s">
        <v>587</v>
      </c>
      <c r="N391" s="259" t="s">
        <v>506</v>
      </c>
      <c r="O391" s="377" t="s">
        <v>1027</v>
      </c>
      <c r="P391" s="378" t="s">
        <v>2021</v>
      </c>
      <c r="Q391" s="379" t="s">
        <v>1051</v>
      </c>
      <c r="R391" s="385">
        <v>0</v>
      </c>
      <c r="S391" s="385">
        <v>12296</v>
      </c>
      <c r="T391" s="385">
        <v>12296</v>
      </c>
      <c r="U391" s="385">
        <v>12296</v>
      </c>
      <c r="V391" s="385">
        <v>12296</v>
      </c>
      <c r="W391" s="385">
        <v>0</v>
      </c>
      <c r="X391" s="390">
        <v>1</v>
      </c>
      <c r="Y391" s="390">
        <v>1</v>
      </c>
    </row>
    <row r="392" spans="1:25" customFormat="1" ht="12.75" x14ac:dyDescent="0.2">
      <c r="A392" s="255">
        <v>21</v>
      </c>
      <c r="B392" s="256" t="s">
        <v>1029</v>
      </c>
      <c r="C392" s="256"/>
      <c r="D392" s="256"/>
      <c r="E392" s="256"/>
      <c r="F392" s="256"/>
      <c r="G392" s="256"/>
      <c r="H392" s="256"/>
      <c r="I392" s="256"/>
      <c r="J392" s="256"/>
      <c r="K392" s="256"/>
      <c r="L392" s="256"/>
      <c r="M392" s="256"/>
      <c r="N392" s="256"/>
      <c r="O392" s="381"/>
      <c r="P392" s="382"/>
      <c r="Q392" s="382"/>
      <c r="R392" s="386">
        <f>SUM(R371:R391)</f>
        <v>0</v>
      </c>
      <c r="S392" s="386">
        <f t="shared" ref="S392:W392" si="33">SUM(S371:S391)</f>
        <v>266359.64999999997</v>
      </c>
      <c r="T392" s="386">
        <f t="shared" si="33"/>
        <v>266359.64999999997</v>
      </c>
      <c r="U392" s="386">
        <f t="shared" si="33"/>
        <v>266359.64999999997</v>
      </c>
      <c r="V392" s="386">
        <f t="shared" si="33"/>
        <v>266359.64999999997</v>
      </c>
      <c r="W392" s="386">
        <f t="shared" si="33"/>
        <v>194806.20999999996</v>
      </c>
      <c r="X392" s="391"/>
      <c r="Y392" s="391"/>
    </row>
    <row r="393" spans="1:25" customFormat="1" ht="12.75" x14ac:dyDescent="0.2">
      <c r="A393" s="255"/>
      <c r="B393" s="256" t="s">
        <v>1364</v>
      </c>
      <c r="C393" s="256"/>
      <c r="D393" s="256"/>
      <c r="E393" s="256"/>
      <c r="F393" s="256"/>
      <c r="G393" s="256"/>
      <c r="H393" s="256"/>
      <c r="I393" s="256"/>
      <c r="J393" s="256"/>
      <c r="K393" s="256"/>
      <c r="L393" s="256"/>
      <c r="M393" s="256"/>
      <c r="N393" s="256"/>
      <c r="O393" s="381"/>
      <c r="P393" s="382"/>
      <c r="Q393" s="382"/>
      <c r="R393" s="386"/>
      <c r="S393" s="386"/>
      <c r="T393" s="386"/>
      <c r="U393" s="386"/>
      <c r="V393" s="386"/>
      <c r="W393" s="386"/>
      <c r="X393" s="391"/>
      <c r="Y393" s="391"/>
    </row>
    <row r="394" spans="1:25" customFormat="1" ht="27" x14ac:dyDescent="0.2">
      <c r="A394" s="259">
        <v>1</v>
      </c>
      <c r="B394" s="259" t="s">
        <v>175</v>
      </c>
      <c r="C394" s="259" t="s">
        <v>453</v>
      </c>
      <c r="D394" s="259" t="s">
        <v>138</v>
      </c>
      <c r="E394" s="260" t="s">
        <v>631</v>
      </c>
      <c r="F394" s="259" t="s">
        <v>1031</v>
      </c>
      <c r="G394" s="260" t="s">
        <v>1032</v>
      </c>
      <c r="H394" s="259" t="s">
        <v>1215</v>
      </c>
      <c r="I394" s="259" t="s">
        <v>1215</v>
      </c>
      <c r="J394" s="260" t="s">
        <v>320</v>
      </c>
      <c r="K394" s="259" t="s">
        <v>544</v>
      </c>
      <c r="L394" s="259" t="s">
        <v>550</v>
      </c>
      <c r="M394" s="259" t="s">
        <v>485</v>
      </c>
      <c r="N394" s="259" t="s">
        <v>613</v>
      </c>
      <c r="O394" s="377" t="s">
        <v>1042</v>
      </c>
      <c r="P394" s="378" t="s">
        <v>2021</v>
      </c>
      <c r="Q394" s="379" t="s">
        <v>1034</v>
      </c>
      <c r="R394" s="385">
        <v>0</v>
      </c>
      <c r="S394" s="385">
        <v>477863.48</v>
      </c>
      <c r="T394" s="385">
        <v>477863.48</v>
      </c>
      <c r="U394" s="385">
        <v>477863.48</v>
      </c>
      <c r="V394" s="385">
        <v>477863.48</v>
      </c>
      <c r="W394" s="385">
        <v>477863.48</v>
      </c>
      <c r="X394" s="390">
        <v>1</v>
      </c>
      <c r="Y394" s="390">
        <v>1</v>
      </c>
    </row>
    <row r="395" spans="1:25" customFormat="1" ht="18" x14ac:dyDescent="0.2">
      <c r="A395" s="259">
        <v>2</v>
      </c>
      <c r="B395" s="259" t="s">
        <v>175</v>
      </c>
      <c r="C395" s="259" t="s">
        <v>453</v>
      </c>
      <c r="D395" s="259" t="s">
        <v>1852</v>
      </c>
      <c r="E395" s="260" t="s">
        <v>1853</v>
      </c>
      <c r="F395" s="259" t="s">
        <v>1025</v>
      </c>
      <c r="G395" s="260" t="s">
        <v>681</v>
      </c>
      <c r="H395" s="259" t="s">
        <v>1026</v>
      </c>
      <c r="I395" s="259" t="s">
        <v>1037</v>
      </c>
      <c r="J395" s="260" t="s">
        <v>955</v>
      </c>
      <c r="K395" s="259" t="s">
        <v>916</v>
      </c>
      <c r="L395" s="259" t="s">
        <v>917</v>
      </c>
      <c r="M395" s="259" t="s">
        <v>1460</v>
      </c>
      <c r="N395" s="259" t="s">
        <v>178</v>
      </c>
      <c r="O395" s="377" t="s">
        <v>1050</v>
      </c>
      <c r="P395" s="378" t="s">
        <v>2021</v>
      </c>
      <c r="Q395" s="379" t="s">
        <v>1028</v>
      </c>
      <c r="R395" s="385">
        <v>0</v>
      </c>
      <c r="S395" s="385">
        <v>350000</v>
      </c>
      <c r="T395" s="385">
        <v>342990.89</v>
      </c>
      <c r="U395" s="385">
        <v>9375.06</v>
      </c>
      <c r="V395" s="385">
        <v>9375.06</v>
      </c>
      <c r="W395" s="385">
        <v>9375.06</v>
      </c>
      <c r="X395" s="390">
        <v>2.6785885714285713E-2</v>
      </c>
      <c r="Y395" s="390">
        <v>0.9</v>
      </c>
    </row>
    <row r="396" spans="1:25" customFormat="1" ht="12.75" x14ac:dyDescent="0.2">
      <c r="A396" s="255">
        <v>2</v>
      </c>
      <c r="B396" s="256" t="s">
        <v>1029</v>
      </c>
      <c r="C396" s="256"/>
      <c r="D396" s="256"/>
      <c r="E396" s="256"/>
      <c r="F396" s="256"/>
      <c r="G396" s="256"/>
      <c r="H396" s="256"/>
      <c r="I396" s="256"/>
      <c r="J396" s="256"/>
      <c r="K396" s="256"/>
      <c r="L396" s="256"/>
      <c r="M396" s="256"/>
      <c r="N396" s="256"/>
      <c r="O396" s="381"/>
      <c r="P396" s="382"/>
      <c r="Q396" s="382"/>
      <c r="R396" s="386">
        <f>SUM(R394:R395)</f>
        <v>0</v>
      </c>
      <c r="S396" s="386">
        <f t="shared" ref="S396:W396" si="34">SUM(S394:S395)</f>
        <v>827863.48</v>
      </c>
      <c r="T396" s="386">
        <f t="shared" si="34"/>
        <v>820854.37</v>
      </c>
      <c r="U396" s="386">
        <f t="shared" si="34"/>
        <v>487238.54</v>
      </c>
      <c r="V396" s="386">
        <f t="shared" si="34"/>
        <v>487238.54</v>
      </c>
      <c r="W396" s="386">
        <f t="shared" si="34"/>
        <v>487238.54</v>
      </c>
      <c r="X396" s="391"/>
      <c r="Y396" s="391"/>
    </row>
    <row r="397" spans="1:25" customFormat="1" ht="12.75" x14ac:dyDescent="0.2">
      <c r="A397" s="255"/>
      <c r="B397" s="256" t="s">
        <v>1365</v>
      </c>
      <c r="C397" s="256"/>
      <c r="D397" s="256"/>
      <c r="E397" s="256"/>
      <c r="F397" s="256"/>
      <c r="G397" s="256"/>
      <c r="H397" s="256"/>
      <c r="I397" s="256"/>
      <c r="J397" s="256"/>
      <c r="K397" s="256"/>
      <c r="L397" s="256"/>
      <c r="M397" s="256"/>
      <c r="N397" s="256"/>
      <c r="O397" s="381"/>
      <c r="P397" s="382"/>
      <c r="Q397" s="382"/>
      <c r="R397" s="386"/>
      <c r="S397" s="386"/>
      <c r="T397" s="386"/>
      <c r="U397" s="386"/>
      <c r="V397" s="386"/>
      <c r="W397" s="386"/>
      <c r="X397" s="391"/>
      <c r="Y397" s="391"/>
    </row>
    <row r="398" spans="1:25" customFormat="1" ht="27" x14ac:dyDescent="0.2">
      <c r="A398" s="259">
        <v>1</v>
      </c>
      <c r="B398" s="259" t="s">
        <v>173</v>
      </c>
      <c r="C398" s="259" t="s">
        <v>966</v>
      </c>
      <c r="D398" s="259" t="s">
        <v>910</v>
      </c>
      <c r="E398" s="260" t="s">
        <v>1366</v>
      </c>
      <c r="F398" s="259" t="s">
        <v>1101</v>
      </c>
      <c r="G398" s="260" t="s">
        <v>1102</v>
      </c>
      <c r="H398" s="259" t="s">
        <v>1026</v>
      </c>
      <c r="I398" s="259" t="s">
        <v>1026</v>
      </c>
      <c r="J398" s="260" t="s">
        <v>320</v>
      </c>
      <c r="K398" s="259" t="s">
        <v>879</v>
      </c>
      <c r="L398" s="259" t="s">
        <v>506</v>
      </c>
      <c r="M398" s="259" t="s">
        <v>879</v>
      </c>
      <c r="N398" s="259" t="s">
        <v>178</v>
      </c>
      <c r="O398" s="377" t="s">
        <v>1066</v>
      </c>
      <c r="P398" s="378" t="s">
        <v>2021</v>
      </c>
      <c r="Q398" s="379" t="s">
        <v>1104</v>
      </c>
      <c r="R398" s="385">
        <v>0</v>
      </c>
      <c r="S398" s="385">
        <v>381663.04</v>
      </c>
      <c r="T398" s="385">
        <v>373104.04</v>
      </c>
      <c r="U398" s="385">
        <v>0</v>
      </c>
      <c r="V398" s="385">
        <v>0</v>
      </c>
      <c r="W398" s="385">
        <v>0</v>
      </c>
      <c r="X398" s="390">
        <v>0</v>
      </c>
      <c r="Y398" s="390">
        <v>1</v>
      </c>
    </row>
    <row r="399" spans="1:25" customFormat="1" ht="36" x14ac:dyDescent="0.2">
      <c r="A399" s="259">
        <v>2</v>
      </c>
      <c r="B399" s="259" t="s">
        <v>173</v>
      </c>
      <c r="C399" s="259" t="s">
        <v>966</v>
      </c>
      <c r="D399" s="259" t="s">
        <v>911</v>
      </c>
      <c r="E399" s="260" t="s">
        <v>1367</v>
      </c>
      <c r="F399" s="259" t="s">
        <v>1368</v>
      </c>
      <c r="G399" s="260" t="s">
        <v>1369</v>
      </c>
      <c r="H399" s="259" t="s">
        <v>1026</v>
      </c>
      <c r="I399" s="259" t="s">
        <v>1037</v>
      </c>
      <c r="J399" s="260" t="s">
        <v>320</v>
      </c>
      <c r="K399" s="259" t="s">
        <v>1773</v>
      </c>
      <c r="L399" s="259" t="s">
        <v>919</v>
      </c>
      <c r="M399" s="259" t="s">
        <v>1773</v>
      </c>
      <c r="N399" s="259" t="s">
        <v>178</v>
      </c>
      <c r="O399" s="377" t="s">
        <v>1066</v>
      </c>
      <c r="P399" s="378" t="s">
        <v>2021</v>
      </c>
      <c r="Q399" s="379" t="s">
        <v>1370</v>
      </c>
      <c r="R399" s="385">
        <v>0</v>
      </c>
      <c r="S399" s="385">
        <v>379947.47</v>
      </c>
      <c r="T399" s="385">
        <v>367828.33</v>
      </c>
      <c r="U399" s="385">
        <v>0</v>
      </c>
      <c r="V399" s="385">
        <v>0</v>
      </c>
      <c r="W399" s="385">
        <v>0</v>
      </c>
      <c r="X399" s="390">
        <v>0</v>
      </c>
      <c r="Y399" s="390">
        <v>0.4</v>
      </c>
    </row>
    <row r="400" spans="1:25" customFormat="1" ht="27" x14ac:dyDescent="0.2">
      <c r="A400" s="259">
        <v>3</v>
      </c>
      <c r="B400" s="259" t="s">
        <v>173</v>
      </c>
      <c r="C400" s="259" t="s">
        <v>966</v>
      </c>
      <c r="D400" s="259" t="s">
        <v>912</v>
      </c>
      <c r="E400" s="260" t="s">
        <v>1371</v>
      </c>
      <c r="F400" s="259" t="s">
        <v>1025</v>
      </c>
      <c r="G400" s="260" t="s">
        <v>681</v>
      </c>
      <c r="H400" s="259" t="s">
        <v>1026</v>
      </c>
      <c r="I400" s="259" t="s">
        <v>1037</v>
      </c>
      <c r="J400" s="260" t="s">
        <v>320</v>
      </c>
      <c r="K400" s="259" t="s">
        <v>896</v>
      </c>
      <c r="L400" s="259" t="s">
        <v>913</v>
      </c>
      <c r="M400" s="259" t="s">
        <v>896</v>
      </c>
      <c r="N400" s="259" t="s">
        <v>178</v>
      </c>
      <c r="O400" s="377" t="s">
        <v>1066</v>
      </c>
      <c r="P400" s="378" t="s">
        <v>2021</v>
      </c>
      <c r="Q400" s="379" t="s">
        <v>1028</v>
      </c>
      <c r="R400" s="385">
        <v>0</v>
      </c>
      <c r="S400" s="385">
        <v>375091.02</v>
      </c>
      <c r="T400" s="385">
        <v>359855</v>
      </c>
      <c r="U400" s="385">
        <v>0</v>
      </c>
      <c r="V400" s="385">
        <v>0</v>
      </c>
      <c r="W400" s="385">
        <v>0</v>
      </c>
      <c r="X400" s="390">
        <v>0</v>
      </c>
      <c r="Y400" s="390">
        <v>0.96</v>
      </c>
    </row>
    <row r="401" spans="1:25" customFormat="1" ht="36" x14ac:dyDescent="0.2">
      <c r="A401" s="259">
        <v>4</v>
      </c>
      <c r="B401" s="259" t="s">
        <v>173</v>
      </c>
      <c r="C401" s="259" t="s">
        <v>966</v>
      </c>
      <c r="D401" s="259" t="s">
        <v>914</v>
      </c>
      <c r="E401" s="260" t="s">
        <v>1372</v>
      </c>
      <c r="F401" s="259" t="s">
        <v>1373</v>
      </c>
      <c r="G401" s="260" t="s">
        <v>1374</v>
      </c>
      <c r="H401" s="259" t="s">
        <v>1026</v>
      </c>
      <c r="I401" s="259" t="s">
        <v>1037</v>
      </c>
      <c r="J401" s="260" t="s">
        <v>320</v>
      </c>
      <c r="K401" s="259" t="s">
        <v>1773</v>
      </c>
      <c r="L401" s="259" t="s">
        <v>919</v>
      </c>
      <c r="M401" s="259" t="s">
        <v>1773</v>
      </c>
      <c r="N401" s="259" t="s">
        <v>178</v>
      </c>
      <c r="O401" s="377" t="s">
        <v>1066</v>
      </c>
      <c r="P401" s="378" t="s">
        <v>2021</v>
      </c>
      <c r="Q401" s="379" t="s">
        <v>1375</v>
      </c>
      <c r="R401" s="385">
        <v>0</v>
      </c>
      <c r="S401" s="385">
        <v>374337.54</v>
      </c>
      <c r="T401" s="385">
        <v>367838.63</v>
      </c>
      <c r="U401" s="385">
        <v>0</v>
      </c>
      <c r="V401" s="385">
        <v>0</v>
      </c>
      <c r="W401" s="385">
        <v>0</v>
      </c>
      <c r="X401" s="390">
        <v>0</v>
      </c>
      <c r="Y401" s="390">
        <v>0.4</v>
      </c>
    </row>
    <row r="402" spans="1:25" customFormat="1" ht="27" x14ac:dyDescent="0.2">
      <c r="A402" s="259">
        <v>5</v>
      </c>
      <c r="B402" s="259" t="s">
        <v>173</v>
      </c>
      <c r="C402" s="259" t="s">
        <v>966</v>
      </c>
      <c r="D402" s="259" t="s">
        <v>915</v>
      </c>
      <c r="E402" s="260" t="s">
        <v>1376</v>
      </c>
      <c r="F402" s="259" t="s">
        <v>1377</v>
      </c>
      <c r="G402" s="260" t="s">
        <v>1378</v>
      </c>
      <c r="H402" s="259" t="s">
        <v>1026</v>
      </c>
      <c r="I402" s="259" t="s">
        <v>1037</v>
      </c>
      <c r="J402" s="260" t="s">
        <v>320</v>
      </c>
      <c r="K402" s="259" t="s">
        <v>916</v>
      </c>
      <c r="L402" s="259" t="s">
        <v>917</v>
      </c>
      <c r="M402" s="259" t="s">
        <v>916</v>
      </c>
      <c r="N402" s="259" t="s">
        <v>178</v>
      </c>
      <c r="O402" s="377" t="s">
        <v>1066</v>
      </c>
      <c r="P402" s="378" t="s">
        <v>2021</v>
      </c>
      <c r="Q402" s="379" t="s">
        <v>1379</v>
      </c>
      <c r="R402" s="385">
        <v>0</v>
      </c>
      <c r="S402" s="385">
        <v>379607.39</v>
      </c>
      <c r="T402" s="385">
        <v>371003.93</v>
      </c>
      <c r="U402" s="385">
        <v>0</v>
      </c>
      <c r="V402" s="385">
        <v>0</v>
      </c>
      <c r="W402" s="385">
        <v>0</v>
      </c>
      <c r="X402" s="390">
        <v>0</v>
      </c>
      <c r="Y402" s="390">
        <v>0.95</v>
      </c>
    </row>
    <row r="403" spans="1:25" customFormat="1" ht="36" x14ac:dyDescent="0.2">
      <c r="A403" s="259">
        <v>6</v>
      </c>
      <c r="B403" s="259" t="s">
        <v>173</v>
      </c>
      <c r="C403" s="259" t="s">
        <v>966</v>
      </c>
      <c r="D403" s="259" t="s">
        <v>918</v>
      </c>
      <c r="E403" s="260" t="s">
        <v>1380</v>
      </c>
      <c r="F403" s="259" t="s">
        <v>1136</v>
      </c>
      <c r="G403" s="260" t="s">
        <v>1137</v>
      </c>
      <c r="H403" s="259" t="s">
        <v>1026</v>
      </c>
      <c r="I403" s="259" t="s">
        <v>1037</v>
      </c>
      <c r="J403" s="260" t="s">
        <v>320</v>
      </c>
      <c r="K403" s="259" t="s">
        <v>1626</v>
      </c>
      <c r="L403" s="259" t="s">
        <v>1854</v>
      </c>
      <c r="M403" s="259" t="s">
        <v>1626</v>
      </c>
      <c r="N403" s="259" t="s">
        <v>178</v>
      </c>
      <c r="O403" s="377" t="s">
        <v>1066</v>
      </c>
      <c r="P403" s="378" t="s">
        <v>2021</v>
      </c>
      <c r="Q403" s="379" t="s">
        <v>1381</v>
      </c>
      <c r="R403" s="385">
        <v>0</v>
      </c>
      <c r="S403" s="385">
        <v>476243.34</v>
      </c>
      <c r="T403" s="385">
        <v>473192.81</v>
      </c>
      <c r="U403" s="385">
        <v>0</v>
      </c>
      <c r="V403" s="385">
        <v>0</v>
      </c>
      <c r="W403" s="385">
        <v>0</v>
      </c>
      <c r="X403" s="390">
        <v>0</v>
      </c>
      <c r="Y403" s="390">
        <v>0.7</v>
      </c>
    </row>
    <row r="404" spans="1:25" customFormat="1" ht="27" x14ac:dyDescent="0.2">
      <c r="A404" s="259">
        <v>7</v>
      </c>
      <c r="B404" s="259" t="s">
        <v>173</v>
      </c>
      <c r="C404" s="259" t="s">
        <v>966</v>
      </c>
      <c r="D404" s="259" t="s">
        <v>1855</v>
      </c>
      <c r="E404" s="260" t="s">
        <v>1856</v>
      </c>
      <c r="F404" s="259" t="s">
        <v>1075</v>
      </c>
      <c r="G404" s="260" t="s">
        <v>1076</v>
      </c>
      <c r="H404" s="259" t="s">
        <v>1026</v>
      </c>
      <c r="I404" s="259" t="s">
        <v>1037</v>
      </c>
      <c r="J404" s="260" t="s">
        <v>320</v>
      </c>
      <c r="K404" s="259" t="s">
        <v>1857</v>
      </c>
      <c r="L404" s="259" t="s">
        <v>1854</v>
      </c>
      <c r="M404" s="259" t="s">
        <v>1857</v>
      </c>
      <c r="N404" s="259" t="s">
        <v>178</v>
      </c>
      <c r="O404" s="377" t="s">
        <v>1066</v>
      </c>
      <c r="P404" s="378" t="s">
        <v>2021</v>
      </c>
      <c r="Q404" s="379" t="s">
        <v>1078</v>
      </c>
      <c r="R404" s="385">
        <v>0</v>
      </c>
      <c r="S404" s="385">
        <v>339339.73</v>
      </c>
      <c r="T404" s="385">
        <v>332373.21000000002</v>
      </c>
      <c r="U404" s="385">
        <v>0</v>
      </c>
      <c r="V404" s="385">
        <v>0</v>
      </c>
      <c r="W404" s="385">
        <v>0</v>
      </c>
      <c r="X404" s="390">
        <v>0</v>
      </c>
      <c r="Y404" s="390">
        <v>0.93</v>
      </c>
    </row>
    <row r="405" spans="1:25" customFormat="1" ht="27" x14ac:dyDescent="0.2">
      <c r="A405" s="259">
        <v>8</v>
      </c>
      <c r="B405" s="259" t="s">
        <v>173</v>
      </c>
      <c r="C405" s="259" t="s">
        <v>966</v>
      </c>
      <c r="D405" s="259" t="s">
        <v>1858</v>
      </c>
      <c r="E405" s="260" t="s">
        <v>1859</v>
      </c>
      <c r="F405" s="259" t="s">
        <v>1031</v>
      </c>
      <c r="G405" s="260" t="s">
        <v>1032</v>
      </c>
      <c r="H405" s="259" t="s">
        <v>1026</v>
      </c>
      <c r="I405" s="259" t="s">
        <v>1037</v>
      </c>
      <c r="J405" s="260" t="s">
        <v>320</v>
      </c>
      <c r="K405" s="259" t="s">
        <v>1857</v>
      </c>
      <c r="L405" s="259" t="s">
        <v>1854</v>
      </c>
      <c r="M405" s="259" t="s">
        <v>1857</v>
      </c>
      <c r="N405" s="259" t="s">
        <v>178</v>
      </c>
      <c r="O405" s="377" t="s">
        <v>1066</v>
      </c>
      <c r="P405" s="378" t="s">
        <v>2021</v>
      </c>
      <c r="Q405" s="379" t="s">
        <v>1057</v>
      </c>
      <c r="R405" s="385">
        <v>0</v>
      </c>
      <c r="S405" s="385">
        <v>337894.52</v>
      </c>
      <c r="T405" s="385">
        <v>330950.06</v>
      </c>
      <c r="U405" s="385">
        <v>0</v>
      </c>
      <c r="V405" s="385">
        <v>0</v>
      </c>
      <c r="W405" s="385">
        <v>0</v>
      </c>
      <c r="X405" s="390">
        <v>0</v>
      </c>
      <c r="Y405" s="390">
        <v>0.95</v>
      </c>
    </row>
    <row r="406" spans="1:25" customFormat="1" ht="36" x14ac:dyDescent="0.2">
      <c r="A406" s="259">
        <v>9</v>
      </c>
      <c r="B406" s="259" t="s">
        <v>173</v>
      </c>
      <c r="C406" s="259" t="s">
        <v>966</v>
      </c>
      <c r="D406" s="259" t="s">
        <v>1860</v>
      </c>
      <c r="E406" s="260" t="s">
        <v>1861</v>
      </c>
      <c r="F406" s="259" t="s">
        <v>1862</v>
      </c>
      <c r="G406" s="260" t="s">
        <v>1863</v>
      </c>
      <c r="H406" s="259" t="s">
        <v>1026</v>
      </c>
      <c r="I406" s="259" t="s">
        <v>1037</v>
      </c>
      <c r="J406" s="260" t="s">
        <v>320</v>
      </c>
      <c r="K406" s="259" t="s">
        <v>1864</v>
      </c>
      <c r="L406" s="259" t="s">
        <v>1865</v>
      </c>
      <c r="M406" s="259" t="s">
        <v>1864</v>
      </c>
      <c r="N406" s="259" t="s">
        <v>178</v>
      </c>
      <c r="O406" s="377" t="s">
        <v>1066</v>
      </c>
      <c r="P406" s="378" t="s">
        <v>2021</v>
      </c>
      <c r="Q406" s="379" t="s">
        <v>1866</v>
      </c>
      <c r="R406" s="385">
        <v>0</v>
      </c>
      <c r="S406" s="385">
        <v>342307.21</v>
      </c>
      <c r="T406" s="385">
        <v>333394.06</v>
      </c>
      <c r="U406" s="385">
        <v>0</v>
      </c>
      <c r="V406" s="385">
        <v>0</v>
      </c>
      <c r="W406" s="385">
        <v>0</v>
      </c>
      <c r="X406" s="390">
        <v>0</v>
      </c>
      <c r="Y406" s="390">
        <v>0.93</v>
      </c>
    </row>
    <row r="407" spans="1:25" customFormat="1" ht="36" x14ac:dyDescent="0.2">
      <c r="A407" s="259">
        <v>10</v>
      </c>
      <c r="B407" s="259" t="s">
        <v>173</v>
      </c>
      <c r="C407" s="259" t="s">
        <v>966</v>
      </c>
      <c r="D407" s="259" t="s">
        <v>1867</v>
      </c>
      <c r="E407" s="260" t="s">
        <v>1868</v>
      </c>
      <c r="F407" s="259" t="s">
        <v>1025</v>
      </c>
      <c r="G407" s="260" t="s">
        <v>681</v>
      </c>
      <c r="H407" s="259" t="s">
        <v>1026</v>
      </c>
      <c r="I407" s="259" t="s">
        <v>1037</v>
      </c>
      <c r="J407" s="260" t="s">
        <v>320</v>
      </c>
      <c r="K407" s="259" t="s">
        <v>1864</v>
      </c>
      <c r="L407" s="259" t="s">
        <v>1865</v>
      </c>
      <c r="M407" s="259" t="s">
        <v>1864</v>
      </c>
      <c r="N407" s="259" t="s">
        <v>178</v>
      </c>
      <c r="O407" s="377" t="s">
        <v>1066</v>
      </c>
      <c r="P407" s="378" t="s">
        <v>2021</v>
      </c>
      <c r="Q407" s="379" t="s">
        <v>1028</v>
      </c>
      <c r="R407" s="385">
        <v>0</v>
      </c>
      <c r="S407" s="385">
        <v>333797.38</v>
      </c>
      <c r="T407" s="385">
        <v>325057.42</v>
      </c>
      <c r="U407" s="385">
        <v>0</v>
      </c>
      <c r="V407" s="385">
        <v>0</v>
      </c>
      <c r="W407" s="385">
        <v>0</v>
      </c>
      <c r="X407" s="390">
        <v>0</v>
      </c>
      <c r="Y407" s="390">
        <v>0.95</v>
      </c>
    </row>
    <row r="408" spans="1:25" customFormat="1" ht="27" x14ac:dyDescent="0.2">
      <c r="A408" s="259">
        <v>11</v>
      </c>
      <c r="B408" s="259" t="s">
        <v>173</v>
      </c>
      <c r="C408" s="259" t="s">
        <v>966</v>
      </c>
      <c r="D408" s="259" t="s">
        <v>1869</v>
      </c>
      <c r="E408" s="260" t="s">
        <v>1870</v>
      </c>
      <c r="F408" s="259" t="s">
        <v>1133</v>
      </c>
      <c r="G408" s="260" t="s">
        <v>1134</v>
      </c>
      <c r="H408" s="259" t="s">
        <v>1026</v>
      </c>
      <c r="I408" s="259" t="s">
        <v>1037</v>
      </c>
      <c r="J408" s="260" t="s">
        <v>320</v>
      </c>
      <c r="K408" s="259" t="s">
        <v>1871</v>
      </c>
      <c r="L408" s="259" t="s">
        <v>1872</v>
      </c>
      <c r="M408" s="259" t="s">
        <v>178</v>
      </c>
      <c r="N408" s="259" t="s">
        <v>178</v>
      </c>
      <c r="O408" s="377" t="s">
        <v>1066</v>
      </c>
      <c r="P408" s="378" t="s">
        <v>2021</v>
      </c>
      <c r="Q408" s="379" t="s">
        <v>1873</v>
      </c>
      <c r="R408" s="385">
        <v>0</v>
      </c>
      <c r="S408" s="385">
        <v>333250.45</v>
      </c>
      <c r="T408" s="385">
        <v>0</v>
      </c>
      <c r="U408" s="385">
        <v>0</v>
      </c>
      <c r="V408" s="385">
        <v>0</v>
      </c>
      <c r="W408" s="385">
        <v>0</v>
      </c>
      <c r="X408" s="390">
        <v>0</v>
      </c>
      <c r="Y408" s="390">
        <v>0</v>
      </c>
    </row>
    <row r="409" spans="1:25" customFormat="1" ht="36" x14ac:dyDescent="0.2">
      <c r="A409" s="259">
        <v>12</v>
      </c>
      <c r="B409" s="259" t="s">
        <v>173</v>
      </c>
      <c r="C409" s="259" t="s">
        <v>966</v>
      </c>
      <c r="D409" s="259" t="s">
        <v>1874</v>
      </c>
      <c r="E409" s="260" t="s">
        <v>1875</v>
      </c>
      <c r="F409" s="259" t="s">
        <v>1093</v>
      </c>
      <c r="G409" s="260" t="s">
        <v>1094</v>
      </c>
      <c r="H409" s="259" t="s">
        <v>1026</v>
      </c>
      <c r="I409" s="259" t="s">
        <v>1037</v>
      </c>
      <c r="J409" s="260" t="s">
        <v>320</v>
      </c>
      <c r="K409" s="259" t="s">
        <v>1871</v>
      </c>
      <c r="L409" s="259" t="s">
        <v>1872</v>
      </c>
      <c r="M409" s="259" t="s">
        <v>178</v>
      </c>
      <c r="N409" s="259" t="s">
        <v>178</v>
      </c>
      <c r="O409" s="377" t="s">
        <v>1066</v>
      </c>
      <c r="P409" s="378" t="s">
        <v>2021</v>
      </c>
      <c r="Q409" s="379" t="s">
        <v>1096</v>
      </c>
      <c r="R409" s="385">
        <v>0</v>
      </c>
      <c r="S409" s="385">
        <v>345237.2</v>
      </c>
      <c r="T409" s="385">
        <v>0</v>
      </c>
      <c r="U409" s="385">
        <v>0</v>
      </c>
      <c r="V409" s="385">
        <v>0</v>
      </c>
      <c r="W409" s="385">
        <v>0</v>
      </c>
      <c r="X409" s="390">
        <v>0</v>
      </c>
      <c r="Y409" s="390">
        <v>0</v>
      </c>
    </row>
    <row r="410" spans="1:25" customFormat="1" ht="36" x14ac:dyDescent="0.2">
      <c r="A410" s="259">
        <v>13</v>
      </c>
      <c r="B410" s="259" t="s">
        <v>173</v>
      </c>
      <c r="C410" s="259" t="s">
        <v>966</v>
      </c>
      <c r="D410" s="259" t="s">
        <v>1876</v>
      </c>
      <c r="E410" s="260" t="s">
        <v>1877</v>
      </c>
      <c r="F410" s="259" t="s">
        <v>1031</v>
      </c>
      <c r="G410" s="260" t="s">
        <v>1032</v>
      </c>
      <c r="H410" s="259" t="s">
        <v>1026</v>
      </c>
      <c r="I410" s="259" t="s">
        <v>1037</v>
      </c>
      <c r="J410" s="260" t="s">
        <v>320</v>
      </c>
      <c r="K410" s="259" t="s">
        <v>1741</v>
      </c>
      <c r="L410" s="259" t="s">
        <v>535</v>
      </c>
      <c r="M410" s="259" t="s">
        <v>178</v>
      </c>
      <c r="N410" s="259" t="s">
        <v>178</v>
      </c>
      <c r="O410" s="377" t="s">
        <v>1066</v>
      </c>
      <c r="P410" s="378" t="s">
        <v>2021</v>
      </c>
      <c r="Q410" s="379" t="s">
        <v>1057</v>
      </c>
      <c r="R410" s="385">
        <v>0</v>
      </c>
      <c r="S410" s="385">
        <v>432972.45</v>
      </c>
      <c r="T410" s="385">
        <v>0</v>
      </c>
      <c r="U410" s="385">
        <v>0</v>
      </c>
      <c r="V410" s="385">
        <v>0</v>
      </c>
      <c r="W410" s="385">
        <v>0</v>
      </c>
      <c r="X410" s="390">
        <v>0</v>
      </c>
      <c r="Y410" s="390">
        <v>0</v>
      </c>
    </row>
    <row r="411" spans="1:25" customFormat="1" ht="27" x14ac:dyDescent="0.2">
      <c r="A411" s="259">
        <v>14</v>
      </c>
      <c r="B411" s="259" t="s">
        <v>173</v>
      </c>
      <c r="C411" s="259" t="s">
        <v>966</v>
      </c>
      <c r="D411" s="259" t="s">
        <v>1878</v>
      </c>
      <c r="E411" s="260" t="s">
        <v>1879</v>
      </c>
      <c r="F411" s="259" t="s">
        <v>1191</v>
      </c>
      <c r="G411" s="260" t="s">
        <v>1192</v>
      </c>
      <c r="H411" s="259" t="s">
        <v>1026</v>
      </c>
      <c r="I411" s="259" t="s">
        <v>1037</v>
      </c>
      <c r="J411" s="260" t="s">
        <v>320</v>
      </c>
      <c r="K411" s="259" t="s">
        <v>1690</v>
      </c>
      <c r="L411" s="259" t="s">
        <v>493</v>
      </c>
      <c r="M411" s="259" t="s">
        <v>178</v>
      </c>
      <c r="N411" s="259" t="s">
        <v>178</v>
      </c>
      <c r="O411" s="377" t="s">
        <v>1066</v>
      </c>
      <c r="P411" s="378" t="s">
        <v>2021</v>
      </c>
      <c r="Q411" s="379" t="s">
        <v>1880</v>
      </c>
      <c r="R411" s="385">
        <v>0</v>
      </c>
      <c r="S411" s="385">
        <v>342707.55</v>
      </c>
      <c r="T411" s="385">
        <v>0</v>
      </c>
      <c r="U411" s="385">
        <v>0</v>
      </c>
      <c r="V411" s="385">
        <v>0</v>
      </c>
      <c r="W411" s="385">
        <v>0</v>
      </c>
      <c r="X411" s="390">
        <v>0</v>
      </c>
      <c r="Y411" s="390">
        <v>0</v>
      </c>
    </row>
    <row r="412" spans="1:25" customFormat="1" ht="12.75" x14ac:dyDescent="0.2">
      <c r="A412" s="255">
        <v>14</v>
      </c>
      <c r="B412" s="256" t="s">
        <v>1029</v>
      </c>
      <c r="C412" s="256"/>
      <c r="D412" s="256"/>
      <c r="E412" s="256"/>
      <c r="F412" s="256"/>
      <c r="G412" s="256"/>
      <c r="H412" s="256"/>
      <c r="I412" s="256"/>
      <c r="J412" s="256"/>
      <c r="K412" s="256"/>
      <c r="L412" s="256"/>
      <c r="M412" s="256"/>
      <c r="N412" s="256"/>
      <c r="O412" s="381"/>
      <c r="P412" s="382"/>
      <c r="Q412" s="382"/>
      <c r="R412" s="386">
        <f>SUM(R398:R411)</f>
        <v>0</v>
      </c>
      <c r="S412" s="386">
        <f t="shared" ref="S412:W412" si="35">SUM(S398:S411)</f>
        <v>5174396.29</v>
      </c>
      <c r="T412" s="386">
        <f t="shared" si="35"/>
        <v>3634597.4899999998</v>
      </c>
      <c r="U412" s="386">
        <f t="shared" si="35"/>
        <v>0</v>
      </c>
      <c r="V412" s="386">
        <f t="shared" si="35"/>
        <v>0</v>
      </c>
      <c r="W412" s="386">
        <f t="shared" si="35"/>
        <v>0</v>
      </c>
      <c r="X412" s="391"/>
      <c r="Y412" s="391"/>
    </row>
    <row r="413" spans="1:25" customFormat="1" ht="12.75" x14ac:dyDescent="0.2">
      <c r="A413" s="255"/>
      <c r="B413" s="256" t="s">
        <v>1382</v>
      </c>
      <c r="C413" s="256"/>
      <c r="D413" s="256"/>
      <c r="E413" s="256"/>
      <c r="F413" s="256"/>
      <c r="G413" s="256"/>
      <c r="H413" s="256"/>
      <c r="I413" s="256"/>
      <c r="J413" s="256"/>
      <c r="K413" s="256"/>
      <c r="L413" s="256"/>
      <c r="M413" s="256"/>
      <c r="N413" s="256"/>
      <c r="O413" s="381"/>
      <c r="P413" s="382"/>
      <c r="Q413" s="382"/>
      <c r="R413" s="386"/>
      <c r="S413" s="386"/>
      <c r="T413" s="386"/>
      <c r="U413" s="386"/>
      <c r="V413" s="386"/>
      <c r="W413" s="386"/>
      <c r="X413" s="391"/>
      <c r="Y413" s="391"/>
    </row>
    <row r="414" spans="1:25" customFormat="1" ht="36" x14ac:dyDescent="0.2">
      <c r="A414" s="259">
        <v>1</v>
      </c>
      <c r="B414" s="259" t="s">
        <v>175</v>
      </c>
      <c r="C414" s="259" t="s">
        <v>632</v>
      </c>
      <c r="D414" s="259" t="s">
        <v>137</v>
      </c>
      <c r="E414" s="260" t="s">
        <v>633</v>
      </c>
      <c r="F414" s="259" t="s">
        <v>1025</v>
      </c>
      <c r="G414" s="260" t="s">
        <v>681</v>
      </c>
      <c r="H414" s="259" t="s">
        <v>1026</v>
      </c>
      <c r="I414" s="259" t="s">
        <v>1026</v>
      </c>
      <c r="J414" s="260" t="s">
        <v>434</v>
      </c>
      <c r="K414" s="259" t="s">
        <v>634</v>
      </c>
      <c r="L414" s="259" t="s">
        <v>548</v>
      </c>
      <c r="M414" s="259" t="s">
        <v>634</v>
      </c>
      <c r="N414" s="259" t="s">
        <v>487</v>
      </c>
      <c r="O414" s="377" t="s">
        <v>1383</v>
      </c>
      <c r="P414" s="378" t="s">
        <v>2023</v>
      </c>
      <c r="Q414" s="379" t="s">
        <v>1028</v>
      </c>
      <c r="R414" s="385">
        <v>0</v>
      </c>
      <c r="S414" s="385">
        <v>2287753.2400000002</v>
      </c>
      <c r="T414" s="385">
        <v>2287753.2400000002</v>
      </c>
      <c r="U414" s="385">
        <v>2287753.2400000002</v>
      </c>
      <c r="V414" s="385">
        <v>2287753.2400000002</v>
      </c>
      <c r="W414" s="385">
        <v>2287753.2400000002</v>
      </c>
      <c r="X414" s="390">
        <v>1</v>
      </c>
      <c r="Y414" s="390">
        <v>1</v>
      </c>
    </row>
    <row r="415" spans="1:25" customFormat="1" ht="12.75" x14ac:dyDescent="0.2">
      <c r="A415" s="255">
        <v>1</v>
      </c>
      <c r="B415" s="256" t="s">
        <v>1029</v>
      </c>
      <c r="C415" s="256"/>
      <c r="D415" s="256"/>
      <c r="E415" s="256"/>
      <c r="F415" s="256"/>
      <c r="G415" s="256"/>
      <c r="H415" s="256"/>
      <c r="I415" s="256"/>
      <c r="J415" s="256"/>
      <c r="K415" s="256"/>
      <c r="L415" s="256"/>
      <c r="M415" s="256"/>
      <c r="N415" s="256"/>
      <c r="O415" s="381"/>
      <c r="P415" s="382"/>
      <c r="Q415" s="382"/>
      <c r="R415" s="386">
        <f>SUM(R414)</f>
        <v>0</v>
      </c>
      <c r="S415" s="386">
        <f t="shared" ref="S415:W415" si="36">SUM(S414)</f>
        <v>2287753.2400000002</v>
      </c>
      <c r="T415" s="386">
        <f t="shared" si="36"/>
        <v>2287753.2400000002</v>
      </c>
      <c r="U415" s="386">
        <f t="shared" si="36"/>
        <v>2287753.2400000002</v>
      </c>
      <c r="V415" s="386">
        <f t="shared" si="36"/>
        <v>2287753.2400000002</v>
      </c>
      <c r="W415" s="386">
        <f t="shared" si="36"/>
        <v>2287753.2400000002</v>
      </c>
      <c r="X415" s="391"/>
      <c r="Y415" s="391"/>
    </row>
    <row r="416" spans="1:25" customFormat="1" ht="12.75" x14ac:dyDescent="0.2">
      <c r="A416" s="255"/>
      <c r="B416" s="256" t="s">
        <v>1384</v>
      </c>
      <c r="C416" s="256"/>
      <c r="D416" s="256"/>
      <c r="E416" s="256"/>
      <c r="F416" s="256"/>
      <c r="G416" s="256"/>
      <c r="H416" s="256"/>
      <c r="I416" s="256"/>
      <c r="J416" s="256"/>
      <c r="K416" s="256"/>
      <c r="L416" s="256"/>
      <c r="M416" s="256"/>
      <c r="N416" s="256"/>
      <c r="O416" s="381"/>
      <c r="P416" s="382"/>
      <c r="Q416" s="382"/>
      <c r="R416" s="386"/>
      <c r="S416" s="386"/>
      <c r="T416" s="386"/>
      <c r="U416" s="386"/>
      <c r="V416" s="386"/>
      <c r="W416" s="386"/>
      <c r="X416" s="391"/>
      <c r="Y416" s="391"/>
    </row>
    <row r="417" spans="1:25" customFormat="1" ht="45" x14ac:dyDescent="0.2">
      <c r="A417" s="259">
        <v>1</v>
      </c>
      <c r="B417" s="259" t="s">
        <v>175</v>
      </c>
      <c r="C417" s="259" t="s">
        <v>967</v>
      </c>
      <c r="D417" s="259" t="s">
        <v>773</v>
      </c>
      <c r="E417" s="260" t="s">
        <v>921</v>
      </c>
      <c r="F417" s="259" t="s">
        <v>1025</v>
      </c>
      <c r="G417" s="260" t="s">
        <v>681</v>
      </c>
      <c r="H417" s="259" t="s">
        <v>1026</v>
      </c>
      <c r="I417" s="259" t="s">
        <v>1037</v>
      </c>
      <c r="J417" s="260" t="s">
        <v>955</v>
      </c>
      <c r="K417" s="259" t="s">
        <v>827</v>
      </c>
      <c r="L417" s="259" t="s">
        <v>570</v>
      </c>
      <c r="M417" s="259" t="s">
        <v>1757</v>
      </c>
      <c r="N417" s="259" t="s">
        <v>178</v>
      </c>
      <c r="O417" s="377" t="s">
        <v>2019</v>
      </c>
      <c r="P417" s="378" t="s">
        <v>2021</v>
      </c>
      <c r="Q417" s="379" t="s">
        <v>1028</v>
      </c>
      <c r="R417" s="385">
        <v>0</v>
      </c>
      <c r="S417" s="385">
        <v>4697750</v>
      </c>
      <c r="T417" s="385">
        <v>4525952.47</v>
      </c>
      <c r="U417" s="385">
        <v>108793.78</v>
      </c>
      <c r="V417" s="385">
        <v>108793.78</v>
      </c>
      <c r="W417" s="385">
        <v>71270.880000000005</v>
      </c>
      <c r="X417" s="390">
        <v>2.3158699377361501E-2</v>
      </c>
      <c r="Y417" s="390">
        <v>0.65</v>
      </c>
    </row>
    <row r="418" spans="1:25" customFormat="1" ht="12.75" x14ac:dyDescent="0.2">
      <c r="A418" s="255">
        <v>1</v>
      </c>
      <c r="B418" s="256" t="s">
        <v>1029</v>
      </c>
      <c r="C418" s="256"/>
      <c r="D418" s="256"/>
      <c r="E418" s="256"/>
      <c r="F418" s="256"/>
      <c r="G418" s="256"/>
      <c r="H418" s="256"/>
      <c r="I418" s="256"/>
      <c r="J418" s="256"/>
      <c r="K418" s="256"/>
      <c r="L418" s="256"/>
      <c r="M418" s="256"/>
      <c r="N418" s="256"/>
      <c r="O418" s="381"/>
      <c r="P418" s="382"/>
      <c r="Q418" s="382"/>
      <c r="R418" s="386">
        <f t="shared" ref="R418:W418" si="37">+R417</f>
        <v>0</v>
      </c>
      <c r="S418" s="386">
        <f t="shared" si="37"/>
        <v>4697750</v>
      </c>
      <c r="T418" s="386">
        <f t="shared" si="37"/>
        <v>4525952.47</v>
      </c>
      <c r="U418" s="386">
        <f t="shared" si="37"/>
        <v>108793.78</v>
      </c>
      <c r="V418" s="386">
        <f t="shared" si="37"/>
        <v>108793.78</v>
      </c>
      <c r="W418" s="386">
        <f t="shared" si="37"/>
        <v>71270.880000000005</v>
      </c>
      <c r="X418" s="391"/>
      <c r="Y418" s="391"/>
    </row>
    <row r="419" spans="1:25" customFormat="1" ht="12.75" x14ac:dyDescent="0.2">
      <c r="A419" s="255"/>
      <c r="B419" s="256" t="s">
        <v>1385</v>
      </c>
      <c r="C419" s="256"/>
      <c r="D419" s="256"/>
      <c r="E419" s="256"/>
      <c r="F419" s="256"/>
      <c r="G419" s="256"/>
      <c r="H419" s="256"/>
      <c r="I419" s="256"/>
      <c r="J419" s="256"/>
      <c r="K419" s="256"/>
      <c r="L419" s="256"/>
      <c r="M419" s="256"/>
      <c r="N419" s="256"/>
      <c r="O419" s="381"/>
      <c r="P419" s="382"/>
      <c r="Q419" s="382"/>
      <c r="R419" s="386"/>
      <c r="S419" s="386"/>
      <c r="T419" s="386"/>
      <c r="U419" s="386"/>
      <c r="V419" s="386"/>
      <c r="W419" s="386"/>
      <c r="X419" s="391"/>
      <c r="Y419" s="391"/>
    </row>
    <row r="420" spans="1:25" customFormat="1" ht="27" x14ac:dyDescent="0.2">
      <c r="A420" s="259">
        <v>1</v>
      </c>
      <c r="B420" s="259" t="s">
        <v>327</v>
      </c>
      <c r="C420" s="259" t="s">
        <v>321</v>
      </c>
      <c r="D420" s="259" t="s">
        <v>435</v>
      </c>
      <c r="E420" s="260" t="s">
        <v>1386</v>
      </c>
      <c r="F420" s="259" t="s">
        <v>1025</v>
      </c>
      <c r="G420" s="260" t="s">
        <v>681</v>
      </c>
      <c r="H420" s="259" t="s">
        <v>1026</v>
      </c>
      <c r="I420" s="259" t="s">
        <v>1026</v>
      </c>
      <c r="J420" s="260" t="s">
        <v>314</v>
      </c>
      <c r="K420" s="259" t="s">
        <v>500</v>
      </c>
      <c r="L420" s="259" t="s">
        <v>497</v>
      </c>
      <c r="M420" s="259" t="s">
        <v>536</v>
      </c>
      <c r="N420" s="259" t="s">
        <v>497</v>
      </c>
      <c r="O420" s="377" t="s">
        <v>1044</v>
      </c>
      <c r="P420" s="378" t="s">
        <v>2022</v>
      </c>
      <c r="Q420" s="379" t="s">
        <v>1249</v>
      </c>
      <c r="R420" s="385">
        <v>0</v>
      </c>
      <c r="S420" s="385">
        <v>71624.850000000006</v>
      </c>
      <c r="T420" s="385">
        <v>71624.850000000006</v>
      </c>
      <c r="U420" s="385">
        <v>71624.850000000006</v>
      </c>
      <c r="V420" s="385">
        <v>71624.850000000006</v>
      </c>
      <c r="W420" s="385">
        <v>71624.850000000006</v>
      </c>
      <c r="X420" s="390">
        <v>1</v>
      </c>
      <c r="Y420" s="390">
        <v>1</v>
      </c>
    </row>
    <row r="421" spans="1:25" customFormat="1" ht="12.75" x14ac:dyDescent="0.2">
      <c r="A421" s="255">
        <v>1</v>
      </c>
      <c r="B421" s="256" t="s">
        <v>1029</v>
      </c>
      <c r="C421" s="256"/>
      <c r="D421" s="256"/>
      <c r="E421" s="256"/>
      <c r="F421" s="256"/>
      <c r="G421" s="256"/>
      <c r="H421" s="256"/>
      <c r="I421" s="256"/>
      <c r="J421" s="256"/>
      <c r="K421" s="256"/>
      <c r="L421" s="256"/>
      <c r="M421" s="256"/>
      <c r="N421" s="256"/>
      <c r="O421" s="381"/>
      <c r="P421" s="382"/>
      <c r="Q421" s="382"/>
      <c r="R421" s="386">
        <f t="shared" ref="R421:W421" si="38">+R420</f>
        <v>0</v>
      </c>
      <c r="S421" s="386">
        <f t="shared" si="38"/>
        <v>71624.850000000006</v>
      </c>
      <c r="T421" s="386">
        <f t="shared" si="38"/>
        <v>71624.850000000006</v>
      </c>
      <c r="U421" s="386">
        <f t="shared" si="38"/>
        <v>71624.850000000006</v>
      </c>
      <c r="V421" s="386">
        <f t="shared" si="38"/>
        <v>71624.850000000006</v>
      </c>
      <c r="W421" s="386">
        <f t="shared" si="38"/>
        <v>71624.850000000006</v>
      </c>
      <c r="X421" s="391"/>
      <c r="Y421" s="391"/>
    </row>
    <row r="422" spans="1:25" customFormat="1" ht="12.75" x14ac:dyDescent="0.2">
      <c r="A422" s="255"/>
      <c r="B422" s="256" t="s">
        <v>1387</v>
      </c>
      <c r="C422" s="256"/>
      <c r="D422" s="256"/>
      <c r="E422" s="256"/>
      <c r="F422" s="256"/>
      <c r="G422" s="256"/>
      <c r="H422" s="256"/>
      <c r="I422" s="256"/>
      <c r="J422" s="256"/>
      <c r="K422" s="256"/>
      <c r="L422" s="256"/>
      <c r="M422" s="256"/>
      <c r="N422" s="256"/>
      <c r="O422" s="381"/>
      <c r="P422" s="382"/>
      <c r="Q422" s="382"/>
      <c r="R422" s="386"/>
      <c r="S422" s="386"/>
      <c r="T422" s="386"/>
      <c r="U422" s="386"/>
      <c r="V422" s="386"/>
      <c r="W422" s="386"/>
      <c r="X422" s="391"/>
      <c r="Y422" s="391"/>
    </row>
    <row r="423" spans="1:25" customFormat="1" ht="18" x14ac:dyDescent="0.2">
      <c r="A423" s="259">
        <v>1</v>
      </c>
      <c r="B423" s="259" t="s">
        <v>323</v>
      </c>
      <c r="C423" s="259" t="s">
        <v>330</v>
      </c>
      <c r="D423" s="259" t="s">
        <v>187</v>
      </c>
      <c r="E423" s="260" t="s">
        <v>635</v>
      </c>
      <c r="F423" s="259" t="s">
        <v>1025</v>
      </c>
      <c r="G423" s="260" t="s">
        <v>681</v>
      </c>
      <c r="H423" s="259" t="s">
        <v>1026</v>
      </c>
      <c r="I423" s="259" t="s">
        <v>1026</v>
      </c>
      <c r="J423" s="260" t="s">
        <v>186</v>
      </c>
      <c r="K423" s="259" t="s">
        <v>492</v>
      </c>
      <c r="L423" s="259" t="s">
        <v>636</v>
      </c>
      <c r="M423" s="259" t="s">
        <v>488</v>
      </c>
      <c r="N423" s="259" t="s">
        <v>636</v>
      </c>
      <c r="O423" s="377" t="s">
        <v>1388</v>
      </c>
      <c r="P423" s="378" t="s">
        <v>2021</v>
      </c>
      <c r="Q423" s="379" t="s">
        <v>1028</v>
      </c>
      <c r="R423" s="385">
        <v>1598152</v>
      </c>
      <c r="S423" s="385">
        <v>1598152</v>
      </c>
      <c r="T423" s="385">
        <v>1598152</v>
      </c>
      <c r="U423" s="385">
        <v>1598152</v>
      </c>
      <c r="V423" s="385">
        <v>1598152</v>
      </c>
      <c r="W423" s="385">
        <v>1598152</v>
      </c>
      <c r="X423" s="390">
        <v>1</v>
      </c>
      <c r="Y423" s="390">
        <v>1</v>
      </c>
    </row>
    <row r="424" spans="1:25" customFormat="1" ht="27" x14ac:dyDescent="0.2">
      <c r="A424" s="259">
        <v>2</v>
      </c>
      <c r="B424" s="259" t="s">
        <v>323</v>
      </c>
      <c r="C424" s="259" t="s">
        <v>330</v>
      </c>
      <c r="D424" s="259" t="s">
        <v>343</v>
      </c>
      <c r="E424" s="260" t="s">
        <v>637</v>
      </c>
      <c r="F424" s="259" t="s">
        <v>1025</v>
      </c>
      <c r="G424" s="260" t="s">
        <v>681</v>
      </c>
      <c r="H424" s="259" t="s">
        <v>1026</v>
      </c>
      <c r="I424" s="259" t="s">
        <v>1037</v>
      </c>
      <c r="J424" s="260" t="s">
        <v>186</v>
      </c>
      <c r="K424" s="259" t="s">
        <v>492</v>
      </c>
      <c r="L424" s="259" t="s">
        <v>493</v>
      </c>
      <c r="M424" s="259" t="s">
        <v>492</v>
      </c>
      <c r="N424" s="259" t="s">
        <v>178</v>
      </c>
      <c r="O424" s="377" t="s">
        <v>1388</v>
      </c>
      <c r="P424" s="378" t="s">
        <v>2021</v>
      </c>
      <c r="Q424" s="379" t="s">
        <v>1028</v>
      </c>
      <c r="R424" s="385">
        <v>8000000</v>
      </c>
      <c r="S424" s="385">
        <v>8000000</v>
      </c>
      <c r="T424" s="385">
        <v>7633000</v>
      </c>
      <c r="U424" s="385">
        <v>7633000</v>
      </c>
      <c r="V424" s="385">
        <v>7633000</v>
      </c>
      <c r="W424" s="385">
        <v>7633000</v>
      </c>
      <c r="X424" s="390">
        <v>0.954125</v>
      </c>
      <c r="Y424" s="390">
        <v>0.67</v>
      </c>
    </row>
    <row r="425" spans="1:25" customFormat="1" ht="27" x14ac:dyDescent="0.2">
      <c r="A425" s="259">
        <v>3</v>
      </c>
      <c r="B425" s="259" t="s">
        <v>638</v>
      </c>
      <c r="C425" s="259" t="s">
        <v>330</v>
      </c>
      <c r="D425" s="259" t="s">
        <v>262</v>
      </c>
      <c r="E425" s="260" t="s">
        <v>333</v>
      </c>
      <c r="F425" s="259" t="s">
        <v>1025</v>
      </c>
      <c r="G425" s="260" t="s">
        <v>681</v>
      </c>
      <c r="H425" s="259" t="s">
        <v>1026</v>
      </c>
      <c r="I425" s="259" t="s">
        <v>1026</v>
      </c>
      <c r="J425" s="260" t="s">
        <v>186</v>
      </c>
      <c r="K425" s="259" t="s">
        <v>481</v>
      </c>
      <c r="L425" s="259" t="s">
        <v>497</v>
      </c>
      <c r="M425" s="259" t="s">
        <v>481</v>
      </c>
      <c r="N425" s="259" t="s">
        <v>497</v>
      </c>
      <c r="O425" s="377" t="s">
        <v>1042</v>
      </c>
      <c r="P425" s="378" t="s">
        <v>2021</v>
      </c>
      <c r="Q425" s="379" t="s">
        <v>1051</v>
      </c>
      <c r="R425" s="385">
        <v>0</v>
      </c>
      <c r="S425" s="385">
        <v>364728.87</v>
      </c>
      <c r="T425" s="385">
        <v>364728.87</v>
      </c>
      <c r="U425" s="385">
        <v>364728.87</v>
      </c>
      <c r="V425" s="385">
        <v>364728.87</v>
      </c>
      <c r="W425" s="385">
        <v>364728.87</v>
      </c>
      <c r="X425" s="390">
        <v>1</v>
      </c>
      <c r="Y425" s="390">
        <v>1</v>
      </c>
    </row>
    <row r="426" spans="1:25" customFormat="1" ht="12.75" x14ac:dyDescent="0.2">
      <c r="A426" s="255">
        <v>3</v>
      </c>
      <c r="B426" s="256" t="s">
        <v>1029</v>
      </c>
      <c r="C426" s="256"/>
      <c r="D426" s="256"/>
      <c r="E426" s="256"/>
      <c r="F426" s="256"/>
      <c r="G426" s="256"/>
      <c r="H426" s="256"/>
      <c r="I426" s="256"/>
      <c r="J426" s="256"/>
      <c r="K426" s="256"/>
      <c r="L426" s="256"/>
      <c r="M426" s="256"/>
      <c r="N426" s="256"/>
      <c r="O426" s="381"/>
      <c r="P426" s="382"/>
      <c r="Q426" s="382"/>
      <c r="R426" s="386">
        <f>SUM(R423:R425)</f>
        <v>9598152</v>
      </c>
      <c r="S426" s="386">
        <f t="shared" ref="S426:W426" si="39">SUM(S423:S425)</f>
        <v>9962880.8699999992</v>
      </c>
      <c r="T426" s="386">
        <f t="shared" si="39"/>
        <v>9595880.8699999992</v>
      </c>
      <c r="U426" s="386">
        <f t="shared" si="39"/>
        <v>9595880.8699999992</v>
      </c>
      <c r="V426" s="386">
        <f t="shared" si="39"/>
        <v>9595880.8699999992</v>
      </c>
      <c r="W426" s="386">
        <f t="shared" si="39"/>
        <v>9595880.8699999992</v>
      </c>
      <c r="X426" s="391"/>
      <c r="Y426" s="391"/>
    </row>
    <row r="427" spans="1:25" customFormat="1" ht="12.75" x14ac:dyDescent="0.2">
      <c r="A427" s="255"/>
      <c r="B427" s="256" t="s">
        <v>1389</v>
      </c>
      <c r="C427" s="256"/>
      <c r="D427" s="256"/>
      <c r="E427" s="256"/>
      <c r="F427" s="256"/>
      <c r="G427" s="256"/>
      <c r="H427" s="256"/>
      <c r="I427" s="256"/>
      <c r="J427" s="256"/>
      <c r="K427" s="256"/>
      <c r="L427" s="256"/>
      <c r="M427" s="256"/>
      <c r="N427" s="256"/>
      <c r="O427" s="381"/>
      <c r="P427" s="382"/>
      <c r="Q427" s="382"/>
      <c r="R427" s="386"/>
      <c r="S427" s="386"/>
      <c r="T427" s="386"/>
      <c r="U427" s="386"/>
      <c r="V427" s="386"/>
      <c r="W427" s="386"/>
      <c r="X427" s="391"/>
      <c r="Y427" s="391"/>
    </row>
    <row r="428" spans="1:25" customFormat="1" ht="18" x14ac:dyDescent="0.2">
      <c r="A428" s="259">
        <v>1</v>
      </c>
      <c r="B428" s="259" t="s">
        <v>625</v>
      </c>
      <c r="C428" s="259" t="s">
        <v>639</v>
      </c>
      <c r="D428" s="259" t="s">
        <v>331</v>
      </c>
      <c r="E428" s="260" t="s">
        <v>640</v>
      </c>
      <c r="F428" s="259" t="s">
        <v>1025</v>
      </c>
      <c r="G428" s="260" t="s">
        <v>681</v>
      </c>
      <c r="H428" s="259" t="s">
        <v>1026</v>
      </c>
      <c r="I428" s="259" t="s">
        <v>1037</v>
      </c>
      <c r="J428" s="260" t="s">
        <v>186</v>
      </c>
      <c r="K428" s="259" t="s">
        <v>492</v>
      </c>
      <c r="L428" s="259" t="s">
        <v>493</v>
      </c>
      <c r="M428" s="259" t="s">
        <v>492</v>
      </c>
      <c r="N428" s="259" t="s">
        <v>178</v>
      </c>
      <c r="O428" s="377" t="s">
        <v>1033</v>
      </c>
      <c r="P428" s="378" t="s">
        <v>2021</v>
      </c>
      <c r="Q428" s="379" t="s">
        <v>1028</v>
      </c>
      <c r="R428" s="385">
        <v>1000000</v>
      </c>
      <c r="S428" s="385">
        <v>1000000</v>
      </c>
      <c r="T428" s="385">
        <v>1000000</v>
      </c>
      <c r="U428" s="385">
        <v>18604.650000000001</v>
      </c>
      <c r="V428" s="385">
        <v>18604.650000000001</v>
      </c>
      <c r="W428" s="385">
        <v>18604.650000000001</v>
      </c>
      <c r="X428" s="390">
        <v>1.860465E-2</v>
      </c>
      <c r="Y428" s="390">
        <v>0.02</v>
      </c>
    </row>
    <row r="429" spans="1:25" customFormat="1" ht="27" x14ac:dyDescent="0.2">
      <c r="A429" s="259">
        <v>2</v>
      </c>
      <c r="B429" s="259" t="s">
        <v>638</v>
      </c>
      <c r="C429" s="259" t="s">
        <v>639</v>
      </c>
      <c r="D429" s="259" t="s">
        <v>193</v>
      </c>
      <c r="E429" s="260" t="s">
        <v>333</v>
      </c>
      <c r="F429" s="259" t="s">
        <v>1025</v>
      </c>
      <c r="G429" s="260" t="s">
        <v>681</v>
      </c>
      <c r="H429" s="259" t="s">
        <v>1026</v>
      </c>
      <c r="I429" s="259" t="s">
        <v>1037</v>
      </c>
      <c r="J429" s="260" t="s">
        <v>186</v>
      </c>
      <c r="K429" s="259" t="s">
        <v>492</v>
      </c>
      <c r="L429" s="259" t="s">
        <v>493</v>
      </c>
      <c r="M429" s="259" t="s">
        <v>847</v>
      </c>
      <c r="N429" s="259" t="s">
        <v>178</v>
      </c>
      <c r="O429" s="377" t="s">
        <v>1033</v>
      </c>
      <c r="P429" s="378" t="s">
        <v>2021</v>
      </c>
      <c r="Q429" s="379" t="s">
        <v>1028</v>
      </c>
      <c r="R429" s="385">
        <v>2000000</v>
      </c>
      <c r="S429" s="385">
        <v>2000000</v>
      </c>
      <c r="T429" s="385">
        <v>543749.57999999996</v>
      </c>
      <c r="U429" s="385">
        <v>543749.57999999996</v>
      </c>
      <c r="V429" s="385">
        <v>543749.57999999996</v>
      </c>
      <c r="W429" s="385">
        <v>543749.57999999996</v>
      </c>
      <c r="X429" s="390">
        <v>0.27187478999999998</v>
      </c>
      <c r="Y429" s="390">
        <v>0.27</v>
      </c>
    </row>
    <row r="430" spans="1:25" customFormat="1" ht="12.75" x14ac:dyDescent="0.2">
      <c r="A430" s="255">
        <v>2</v>
      </c>
      <c r="B430" s="256" t="s">
        <v>1029</v>
      </c>
      <c r="C430" s="256"/>
      <c r="D430" s="256"/>
      <c r="E430" s="256"/>
      <c r="F430" s="256"/>
      <c r="G430" s="256"/>
      <c r="H430" s="256"/>
      <c r="I430" s="256"/>
      <c r="J430" s="256"/>
      <c r="K430" s="256"/>
      <c r="L430" s="256"/>
      <c r="M430" s="256"/>
      <c r="N430" s="256"/>
      <c r="O430" s="381"/>
      <c r="P430" s="382"/>
      <c r="Q430" s="382"/>
      <c r="R430" s="386">
        <f>SUM(R428:R429)</f>
        <v>3000000</v>
      </c>
      <c r="S430" s="386">
        <f t="shared" ref="S430:W430" si="40">SUM(S428:S429)</f>
        <v>3000000</v>
      </c>
      <c r="T430" s="386">
        <f t="shared" si="40"/>
        <v>1543749.58</v>
      </c>
      <c r="U430" s="386">
        <f t="shared" si="40"/>
        <v>562354.23</v>
      </c>
      <c r="V430" s="386">
        <f t="shared" si="40"/>
        <v>562354.23</v>
      </c>
      <c r="W430" s="386">
        <f t="shared" si="40"/>
        <v>562354.23</v>
      </c>
      <c r="X430" s="391"/>
      <c r="Y430" s="391"/>
    </row>
    <row r="431" spans="1:25" customFormat="1" ht="12.75" x14ac:dyDescent="0.2">
      <c r="A431" s="255"/>
      <c r="B431" s="256" t="s">
        <v>1390</v>
      </c>
      <c r="C431" s="256"/>
      <c r="D431" s="256"/>
      <c r="E431" s="256"/>
      <c r="F431" s="256"/>
      <c r="G431" s="256"/>
      <c r="H431" s="256"/>
      <c r="I431" s="256"/>
      <c r="J431" s="256"/>
      <c r="K431" s="256"/>
      <c r="L431" s="256"/>
      <c r="M431" s="256"/>
      <c r="N431" s="256"/>
      <c r="O431" s="381"/>
      <c r="P431" s="382"/>
      <c r="Q431" s="382"/>
      <c r="R431" s="386"/>
      <c r="S431" s="386"/>
      <c r="T431" s="386"/>
      <c r="U431" s="386"/>
      <c r="V431" s="386"/>
      <c r="W431" s="386"/>
      <c r="X431" s="391"/>
      <c r="Y431" s="391"/>
    </row>
    <row r="432" spans="1:25" customFormat="1" ht="18" x14ac:dyDescent="0.2">
      <c r="A432" s="259">
        <v>1</v>
      </c>
      <c r="B432" s="259" t="s">
        <v>625</v>
      </c>
      <c r="C432" s="259" t="s">
        <v>334</v>
      </c>
      <c r="D432" s="259" t="s">
        <v>335</v>
      </c>
      <c r="E432" s="260" t="s">
        <v>336</v>
      </c>
      <c r="F432" s="259" t="s">
        <v>1025</v>
      </c>
      <c r="G432" s="260" t="s">
        <v>681</v>
      </c>
      <c r="H432" s="259" t="s">
        <v>1026</v>
      </c>
      <c r="I432" s="259" t="s">
        <v>1037</v>
      </c>
      <c r="J432" s="260" t="s">
        <v>186</v>
      </c>
      <c r="K432" s="259" t="s">
        <v>492</v>
      </c>
      <c r="L432" s="259" t="s">
        <v>493</v>
      </c>
      <c r="M432" s="259" t="s">
        <v>492</v>
      </c>
      <c r="N432" s="259" t="s">
        <v>178</v>
      </c>
      <c r="O432" s="377" t="s">
        <v>1033</v>
      </c>
      <c r="P432" s="378" t="s">
        <v>2021</v>
      </c>
      <c r="Q432" s="379" t="s">
        <v>1028</v>
      </c>
      <c r="R432" s="385">
        <v>11270104</v>
      </c>
      <c r="S432" s="385">
        <v>12806990.17</v>
      </c>
      <c r="T432" s="385">
        <v>12295993.98</v>
      </c>
      <c r="U432" s="385">
        <v>8297215.1900000004</v>
      </c>
      <c r="V432" s="385">
        <v>8297215.1900000004</v>
      </c>
      <c r="W432" s="385">
        <v>8246619.25</v>
      </c>
      <c r="X432" s="390">
        <v>0.64786613246850022</v>
      </c>
      <c r="Y432" s="390">
        <v>0.65</v>
      </c>
    </row>
    <row r="433" spans="1:25" customFormat="1" ht="18" x14ac:dyDescent="0.2">
      <c r="A433" s="259">
        <v>2</v>
      </c>
      <c r="B433" s="259" t="s">
        <v>638</v>
      </c>
      <c r="C433" s="259" t="s">
        <v>334</v>
      </c>
      <c r="D433" s="259" t="s">
        <v>337</v>
      </c>
      <c r="E433" s="260" t="s">
        <v>338</v>
      </c>
      <c r="F433" s="259" t="s">
        <v>1025</v>
      </c>
      <c r="G433" s="260" t="s">
        <v>681</v>
      </c>
      <c r="H433" s="259" t="s">
        <v>1026</v>
      </c>
      <c r="I433" s="259" t="s">
        <v>1037</v>
      </c>
      <c r="J433" s="260" t="s">
        <v>186</v>
      </c>
      <c r="K433" s="259" t="s">
        <v>492</v>
      </c>
      <c r="L433" s="259" t="s">
        <v>493</v>
      </c>
      <c r="M433" s="259" t="s">
        <v>492</v>
      </c>
      <c r="N433" s="259" t="s">
        <v>178</v>
      </c>
      <c r="O433" s="377" t="s">
        <v>1033</v>
      </c>
      <c r="P433" s="378" t="s">
        <v>2021</v>
      </c>
      <c r="Q433" s="379" t="s">
        <v>1028</v>
      </c>
      <c r="R433" s="385">
        <v>3175261</v>
      </c>
      <c r="S433" s="385">
        <v>3791410.9</v>
      </c>
      <c r="T433" s="385">
        <v>3290852.86</v>
      </c>
      <c r="U433" s="385">
        <v>2310156.66</v>
      </c>
      <c r="V433" s="385">
        <v>2310156.66</v>
      </c>
      <c r="W433" s="385">
        <v>2305126.83</v>
      </c>
      <c r="X433" s="390">
        <v>0.60931318734141959</v>
      </c>
      <c r="Y433" s="390">
        <v>0.61</v>
      </c>
    </row>
    <row r="434" spans="1:25" customFormat="1" ht="27" x14ac:dyDescent="0.2">
      <c r="A434" s="259">
        <v>3</v>
      </c>
      <c r="B434" s="259" t="s">
        <v>625</v>
      </c>
      <c r="C434" s="259" t="s">
        <v>334</v>
      </c>
      <c r="D434" s="259" t="s">
        <v>339</v>
      </c>
      <c r="E434" s="260" t="s">
        <v>340</v>
      </c>
      <c r="F434" s="259" t="s">
        <v>1025</v>
      </c>
      <c r="G434" s="260" t="s">
        <v>681</v>
      </c>
      <c r="H434" s="259" t="s">
        <v>1026</v>
      </c>
      <c r="I434" s="259" t="s">
        <v>1037</v>
      </c>
      <c r="J434" s="260" t="s">
        <v>186</v>
      </c>
      <c r="K434" s="259" t="s">
        <v>492</v>
      </c>
      <c r="L434" s="259" t="s">
        <v>493</v>
      </c>
      <c r="M434" s="259" t="s">
        <v>492</v>
      </c>
      <c r="N434" s="259" t="s">
        <v>178</v>
      </c>
      <c r="O434" s="377" t="s">
        <v>1033</v>
      </c>
      <c r="P434" s="378" t="s">
        <v>2021</v>
      </c>
      <c r="Q434" s="379" t="s">
        <v>1028</v>
      </c>
      <c r="R434" s="385">
        <v>29000000</v>
      </c>
      <c r="S434" s="385">
        <v>29000000</v>
      </c>
      <c r="T434" s="385">
        <v>23723729</v>
      </c>
      <c r="U434" s="385">
        <v>23723729</v>
      </c>
      <c r="V434" s="385">
        <v>23723729</v>
      </c>
      <c r="W434" s="385">
        <v>23723729</v>
      </c>
      <c r="X434" s="390">
        <v>0.81805962068965521</v>
      </c>
      <c r="Y434" s="390">
        <v>0.82</v>
      </c>
    </row>
    <row r="435" spans="1:25" customFormat="1" ht="18" x14ac:dyDescent="0.2">
      <c r="A435" s="259">
        <v>4</v>
      </c>
      <c r="B435" s="259" t="s">
        <v>175</v>
      </c>
      <c r="C435" s="259" t="s">
        <v>334</v>
      </c>
      <c r="D435" s="259" t="s">
        <v>341</v>
      </c>
      <c r="E435" s="260" t="s">
        <v>342</v>
      </c>
      <c r="F435" s="259" t="s">
        <v>1025</v>
      </c>
      <c r="G435" s="260" t="s">
        <v>681</v>
      </c>
      <c r="H435" s="259" t="s">
        <v>1026</v>
      </c>
      <c r="I435" s="259" t="s">
        <v>1037</v>
      </c>
      <c r="J435" s="260" t="s">
        <v>186</v>
      </c>
      <c r="K435" s="259" t="s">
        <v>492</v>
      </c>
      <c r="L435" s="259" t="s">
        <v>493</v>
      </c>
      <c r="M435" s="259" t="s">
        <v>492</v>
      </c>
      <c r="N435" s="259" t="s">
        <v>178</v>
      </c>
      <c r="O435" s="377" t="s">
        <v>1033</v>
      </c>
      <c r="P435" s="378" t="s">
        <v>2021</v>
      </c>
      <c r="Q435" s="379" t="s">
        <v>1028</v>
      </c>
      <c r="R435" s="385">
        <v>3068825</v>
      </c>
      <c r="S435" s="385">
        <v>3043294.97</v>
      </c>
      <c r="T435" s="385">
        <v>2670240.37</v>
      </c>
      <c r="U435" s="385">
        <v>1857446.29</v>
      </c>
      <c r="V435" s="385">
        <v>1857446.29</v>
      </c>
      <c r="W435" s="385">
        <v>1851032.51</v>
      </c>
      <c r="X435" s="390">
        <v>0.61034053823576617</v>
      </c>
      <c r="Y435" s="390">
        <v>0.61</v>
      </c>
    </row>
    <row r="436" spans="1:25" customFormat="1" ht="18" x14ac:dyDescent="0.2">
      <c r="A436" s="259">
        <v>5</v>
      </c>
      <c r="B436" s="259" t="s">
        <v>278</v>
      </c>
      <c r="C436" s="259" t="s">
        <v>334</v>
      </c>
      <c r="D436" s="259" t="s">
        <v>279</v>
      </c>
      <c r="E436" s="260" t="s">
        <v>280</v>
      </c>
      <c r="F436" s="259" t="s">
        <v>1025</v>
      </c>
      <c r="G436" s="260" t="s">
        <v>681</v>
      </c>
      <c r="H436" s="259" t="s">
        <v>1026</v>
      </c>
      <c r="I436" s="259" t="s">
        <v>1037</v>
      </c>
      <c r="J436" s="260" t="s">
        <v>186</v>
      </c>
      <c r="K436" s="259" t="s">
        <v>492</v>
      </c>
      <c r="L436" s="259" t="s">
        <v>493</v>
      </c>
      <c r="M436" s="259" t="s">
        <v>492</v>
      </c>
      <c r="N436" s="259" t="s">
        <v>178</v>
      </c>
      <c r="O436" s="377" t="s">
        <v>1033</v>
      </c>
      <c r="P436" s="378" t="s">
        <v>2021</v>
      </c>
      <c r="Q436" s="379" t="s">
        <v>1041</v>
      </c>
      <c r="R436" s="385">
        <v>2165539</v>
      </c>
      <c r="S436" s="385">
        <v>2081518.15</v>
      </c>
      <c r="T436" s="385">
        <v>2081518.15</v>
      </c>
      <c r="U436" s="385">
        <v>1421847.51</v>
      </c>
      <c r="V436" s="385">
        <v>1421847.51</v>
      </c>
      <c r="W436" s="385">
        <v>1413025.49</v>
      </c>
      <c r="X436" s="390">
        <v>0.68308196591992243</v>
      </c>
      <c r="Y436" s="390">
        <v>0.68</v>
      </c>
    </row>
    <row r="437" spans="1:25" customFormat="1" ht="18" x14ac:dyDescent="0.2">
      <c r="A437" s="259">
        <v>6</v>
      </c>
      <c r="B437" s="259" t="s">
        <v>198</v>
      </c>
      <c r="C437" s="259" t="s">
        <v>334</v>
      </c>
      <c r="D437" s="259" t="s">
        <v>362</v>
      </c>
      <c r="E437" s="260" t="s">
        <v>363</v>
      </c>
      <c r="F437" s="259" t="s">
        <v>1025</v>
      </c>
      <c r="G437" s="260" t="s">
        <v>681</v>
      </c>
      <c r="H437" s="259" t="s">
        <v>1026</v>
      </c>
      <c r="I437" s="259" t="s">
        <v>1037</v>
      </c>
      <c r="J437" s="260" t="s">
        <v>186</v>
      </c>
      <c r="K437" s="259" t="s">
        <v>492</v>
      </c>
      <c r="L437" s="259" t="s">
        <v>493</v>
      </c>
      <c r="M437" s="259" t="s">
        <v>492</v>
      </c>
      <c r="N437" s="259" t="s">
        <v>178</v>
      </c>
      <c r="O437" s="377" t="s">
        <v>1033</v>
      </c>
      <c r="P437" s="378" t="s">
        <v>2021</v>
      </c>
      <c r="Q437" s="379" t="s">
        <v>1028</v>
      </c>
      <c r="R437" s="385">
        <v>1532225</v>
      </c>
      <c r="S437" s="385">
        <v>1189551.49</v>
      </c>
      <c r="T437" s="385">
        <v>1189551.49</v>
      </c>
      <c r="U437" s="385">
        <v>794665.33</v>
      </c>
      <c r="V437" s="385">
        <v>794665.33</v>
      </c>
      <c r="W437" s="385">
        <v>793521.31</v>
      </c>
      <c r="X437" s="390">
        <v>0.66803777447246104</v>
      </c>
      <c r="Y437" s="390">
        <v>0.67</v>
      </c>
    </row>
    <row r="438" spans="1:25" customFormat="1" ht="18" x14ac:dyDescent="0.2">
      <c r="A438" s="259">
        <v>7</v>
      </c>
      <c r="B438" s="259" t="s">
        <v>198</v>
      </c>
      <c r="C438" s="259" t="s">
        <v>334</v>
      </c>
      <c r="D438" s="259" t="s">
        <v>201</v>
      </c>
      <c r="E438" s="260" t="s">
        <v>202</v>
      </c>
      <c r="F438" s="259" t="s">
        <v>1025</v>
      </c>
      <c r="G438" s="260" t="s">
        <v>681</v>
      </c>
      <c r="H438" s="259" t="s">
        <v>1026</v>
      </c>
      <c r="I438" s="259" t="s">
        <v>1037</v>
      </c>
      <c r="J438" s="260" t="s">
        <v>186</v>
      </c>
      <c r="K438" s="259" t="s">
        <v>492</v>
      </c>
      <c r="L438" s="259" t="s">
        <v>493</v>
      </c>
      <c r="M438" s="259" t="s">
        <v>492</v>
      </c>
      <c r="N438" s="259" t="s">
        <v>178</v>
      </c>
      <c r="O438" s="377" t="s">
        <v>1033</v>
      </c>
      <c r="P438" s="378" t="s">
        <v>2021</v>
      </c>
      <c r="Q438" s="379" t="s">
        <v>1028</v>
      </c>
      <c r="R438" s="385">
        <v>130243</v>
      </c>
      <c r="S438" s="385">
        <v>282766.57</v>
      </c>
      <c r="T438" s="385">
        <v>282766.57</v>
      </c>
      <c r="U438" s="385">
        <v>187573.45</v>
      </c>
      <c r="V438" s="385">
        <v>187573.45</v>
      </c>
      <c r="W438" s="385">
        <v>186385.87</v>
      </c>
      <c r="X438" s="390">
        <v>0.66335086923464825</v>
      </c>
      <c r="Y438" s="390">
        <v>0.66</v>
      </c>
    </row>
    <row r="439" spans="1:25" customFormat="1" ht="18" x14ac:dyDescent="0.2">
      <c r="A439" s="259">
        <v>8</v>
      </c>
      <c r="B439" s="259" t="s">
        <v>278</v>
      </c>
      <c r="C439" s="259" t="s">
        <v>334</v>
      </c>
      <c r="D439" s="259" t="s">
        <v>287</v>
      </c>
      <c r="E439" s="260" t="s">
        <v>288</v>
      </c>
      <c r="F439" s="259" t="s">
        <v>1025</v>
      </c>
      <c r="G439" s="260" t="s">
        <v>681</v>
      </c>
      <c r="H439" s="259" t="s">
        <v>1026</v>
      </c>
      <c r="I439" s="259" t="s">
        <v>1037</v>
      </c>
      <c r="J439" s="260" t="s">
        <v>186</v>
      </c>
      <c r="K439" s="259" t="s">
        <v>492</v>
      </c>
      <c r="L439" s="259" t="s">
        <v>493</v>
      </c>
      <c r="M439" s="259" t="s">
        <v>492</v>
      </c>
      <c r="N439" s="259" t="s">
        <v>178</v>
      </c>
      <c r="O439" s="377" t="s">
        <v>1033</v>
      </c>
      <c r="P439" s="378" t="s">
        <v>2021</v>
      </c>
      <c r="Q439" s="379" t="s">
        <v>1353</v>
      </c>
      <c r="R439" s="385">
        <v>819182</v>
      </c>
      <c r="S439" s="385">
        <v>1131718.68</v>
      </c>
      <c r="T439" s="385">
        <v>1131718.68</v>
      </c>
      <c r="U439" s="385">
        <v>824339.79</v>
      </c>
      <c r="V439" s="385">
        <v>824339.79</v>
      </c>
      <c r="W439" s="385">
        <v>820440.66</v>
      </c>
      <c r="X439" s="390">
        <v>0.72839638027358533</v>
      </c>
      <c r="Y439" s="390">
        <v>0.73</v>
      </c>
    </row>
    <row r="440" spans="1:25" customFormat="1" ht="18" x14ac:dyDescent="0.2">
      <c r="A440" s="259">
        <v>9</v>
      </c>
      <c r="B440" s="259" t="s">
        <v>310</v>
      </c>
      <c r="C440" s="259" t="s">
        <v>334</v>
      </c>
      <c r="D440" s="259" t="s">
        <v>313</v>
      </c>
      <c r="E440" s="260" t="s">
        <v>641</v>
      </c>
      <c r="F440" s="259" t="s">
        <v>1025</v>
      </c>
      <c r="G440" s="260" t="s">
        <v>681</v>
      </c>
      <c r="H440" s="259" t="s">
        <v>1026</v>
      </c>
      <c r="I440" s="259" t="s">
        <v>1026</v>
      </c>
      <c r="J440" s="260" t="s">
        <v>186</v>
      </c>
      <c r="K440" s="259" t="s">
        <v>481</v>
      </c>
      <c r="L440" s="259" t="s">
        <v>497</v>
      </c>
      <c r="M440" s="259" t="s">
        <v>642</v>
      </c>
      <c r="N440" s="259" t="s">
        <v>497</v>
      </c>
      <c r="O440" s="377" t="s">
        <v>1033</v>
      </c>
      <c r="P440" s="378" t="s">
        <v>2021</v>
      </c>
      <c r="Q440" s="379" t="s">
        <v>1391</v>
      </c>
      <c r="R440" s="385">
        <v>0</v>
      </c>
      <c r="S440" s="385">
        <v>14606.85</v>
      </c>
      <c r="T440" s="385">
        <v>14606.85</v>
      </c>
      <c r="U440" s="385">
        <v>14606.85</v>
      </c>
      <c r="V440" s="385">
        <v>14606.85</v>
      </c>
      <c r="W440" s="385">
        <v>14606.85</v>
      </c>
      <c r="X440" s="390">
        <v>1</v>
      </c>
      <c r="Y440" s="390">
        <v>1</v>
      </c>
    </row>
    <row r="441" spans="1:25" customFormat="1" ht="18" x14ac:dyDescent="0.2">
      <c r="A441" s="259">
        <v>10</v>
      </c>
      <c r="B441" s="259" t="s">
        <v>173</v>
      </c>
      <c r="C441" s="259" t="s">
        <v>334</v>
      </c>
      <c r="D441" s="259" t="s">
        <v>317</v>
      </c>
      <c r="E441" s="260" t="s">
        <v>1392</v>
      </c>
      <c r="F441" s="259" t="s">
        <v>1025</v>
      </c>
      <c r="G441" s="260" t="s">
        <v>681</v>
      </c>
      <c r="H441" s="259" t="s">
        <v>1026</v>
      </c>
      <c r="I441" s="259" t="s">
        <v>1037</v>
      </c>
      <c r="J441" s="260" t="s">
        <v>314</v>
      </c>
      <c r="K441" s="259" t="s">
        <v>514</v>
      </c>
      <c r="L441" s="259" t="s">
        <v>493</v>
      </c>
      <c r="M441" s="259" t="s">
        <v>502</v>
      </c>
      <c r="N441" s="259" t="s">
        <v>178</v>
      </c>
      <c r="O441" s="377" t="s">
        <v>1066</v>
      </c>
      <c r="P441" s="378" t="s">
        <v>2021</v>
      </c>
      <c r="Q441" s="379" t="s">
        <v>1028</v>
      </c>
      <c r="R441" s="385">
        <v>0</v>
      </c>
      <c r="S441" s="385">
        <v>100000</v>
      </c>
      <c r="T441" s="385">
        <v>87103</v>
      </c>
      <c r="U441" s="385">
        <v>87103</v>
      </c>
      <c r="V441" s="385">
        <v>87103</v>
      </c>
      <c r="W441" s="385">
        <v>84169</v>
      </c>
      <c r="X441" s="390">
        <v>0.87102999999999997</v>
      </c>
      <c r="Y441" s="390">
        <v>0.6</v>
      </c>
    </row>
    <row r="442" spans="1:25" customFormat="1" ht="27" x14ac:dyDescent="0.2">
      <c r="A442" s="259">
        <v>11</v>
      </c>
      <c r="B442" s="259" t="s">
        <v>173</v>
      </c>
      <c r="C442" s="259" t="s">
        <v>334</v>
      </c>
      <c r="D442" s="259" t="s">
        <v>289</v>
      </c>
      <c r="E442" s="260" t="s">
        <v>1393</v>
      </c>
      <c r="F442" s="259" t="s">
        <v>1025</v>
      </c>
      <c r="G442" s="260" t="s">
        <v>681</v>
      </c>
      <c r="H442" s="259" t="s">
        <v>1217</v>
      </c>
      <c r="I442" s="259" t="s">
        <v>1037</v>
      </c>
      <c r="J442" s="260" t="s">
        <v>643</v>
      </c>
      <c r="K442" s="259" t="s">
        <v>500</v>
      </c>
      <c r="L442" s="259" t="s">
        <v>493</v>
      </c>
      <c r="M442" s="259" t="s">
        <v>1881</v>
      </c>
      <c r="N442" s="259" t="s">
        <v>178</v>
      </c>
      <c r="O442" s="377" t="s">
        <v>1066</v>
      </c>
      <c r="P442" s="378" t="s">
        <v>2021</v>
      </c>
      <c r="Q442" s="379" t="s">
        <v>1028</v>
      </c>
      <c r="R442" s="385">
        <v>0</v>
      </c>
      <c r="S442" s="385">
        <v>579983.76</v>
      </c>
      <c r="T442" s="385">
        <v>579983.76</v>
      </c>
      <c r="U442" s="385">
        <v>289991.88</v>
      </c>
      <c r="V442" s="385">
        <v>289991.88</v>
      </c>
      <c r="W442" s="385">
        <v>289991.88</v>
      </c>
      <c r="X442" s="390">
        <v>0.5</v>
      </c>
      <c r="Y442" s="390">
        <v>0.5</v>
      </c>
    </row>
    <row r="443" spans="1:25" customFormat="1" ht="27" x14ac:dyDescent="0.2">
      <c r="A443" s="259">
        <v>12</v>
      </c>
      <c r="B443" s="259" t="s">
        <v>175</v>
      </c>
      <c r="C443" s="259" t="s">
        <v>334</v>
      </c>
      <c r="D443" s="259" t="s">
        <v>346</v>
      </c>
      <c r="E443" s="260" t="s">
        <v>644</v>
      </c>
      <c r="F443" s="259" t="s">
        <v>1031</v>
      </c>
      <c r="G443" s="260" t="s">
        <v>1032</v>
      </c>
      <c r="H443" s="259" t="s">
        <v>1026</v>
      </c>
      <c r="I443" s="259" t="s">
        <v>1026</v>
      </c>
      <c r="J443" s="260" t="s">
        <v>349</v>
      </c>
      <c r="K443" s="259" t="s">
        <v>500</v>
      </c>
      <c r="L443" s="259" t="s">
        <v>486</v>
      </c>
      <c r="M443" s="259" t="s">
        <v>500</v>
      </c>
      <c r="N443" s="259" t="s">
        <v>542</v>
      </c>
      <c r="O443" s="377" t="s">
        <v>1033</v>
      </c>
      <c r="P443" s="378" t="s">
        <v>2021</v>
      </c>
      <c r="Q443" s="379" t="s">
        <v>1057</v>
      </c>
      <c r="R443" s="385">
        <v>0</v>
      </c>
      <c r="S443" s="385">
        <v>207703.41</v>
      </c>
      <c r="T443" s="385">
        <v>207703.41</v>
      </c>
      <c r="U443" s="385">
        <v>207703.41</v>
      </c>
      <c r="V443" s="385">
        <v>207703.41</v>
      </c>
      <c r="W443" s="385">
        <v>207703.41</v>
      </c>
      <c r="X443" s="390">
        <v>1</v>
      </c>
      <c r="Y443" s="390">
        <v>1</v>
      </c>
    </row>
    <row r="444" spans="1:25" customFormat="1" ht="63" x14ac:dyDescent="0.2">
      <c r="A444" s="259">
        <v>13</v>
      </c>
      <c r="B444" s="259" t="s">
        <v>173</v>
      </c>
      <c r="C444" s="259" t="s">
        <v>334</v>
      </c>
      <c r="D444" s="259" t="s">
        <v>968</v>
      </c>
      <c r="E444" s="260" t="s">
        <v>1394</v>
      </c>
      <c r="F444" s="259" t="s">
        <v>1025</v>
      </c>
      <c r="G444" s="260" t="s">
        <v>681</v>
      </c>
      <c r="H444" s="259" t="s">
        <v>1026</v>
      </c>
      <c r="I444" s="259" t="s">
        <v>1026</v>
      </c>
      <c r="J444" s="260" t="s">
        <v>389</v>
      </c>
      <c r="K444" s="259" t="s">
        <v>608</v>
      </c>
      <c r="L444" s="259" t="s">
        <v>518</v>
      </c>
      <c r="M444" s="259" t="s">
        <v>608</v>
      </c>
      <c r="N444" s="259" t="s">
        <v>518</v>
      </c>
      <c r="O444" s="377" t="s">
        <v>1066</v>
      </c>
      <c r="P444" s="378" t="s">
        <v>2021</v>
      </c>
      <c r="Q444" s="379" t="s">
        <v>1057</v>
      </c>
      <c r="R444" s="385">
        <v>0</v>
      </c>
      <c r="S444" s="385">
        <v>5327106</v>
      </c>
      <c r="T444" s="385">
        <v>5327106</v>
      </c>
      <c r="U444" s="385">
        <v>5327106</v>
      </c>
      <c r="V444" s="385">
        <v>5327106</v>
      </c>
      <c r="W444" s="385">
        <v>5327106</v>
      </c>
      <c r="X444" s="390">
        <v>1</v>
      </c>
      <c r="Y444" s="390">
        <v>1</v>
      </c>
    </row>
    <row r="445" spans="1:25" customFormat="1" ht="18" x14ac:dyDescent="0.2">
      <c r="A445" s="259">
        <v>14</v>
      </c>
      <c r="B445" s="259" t="s">
        <v>625</v>
      </c>
      <c r="C445" s="259" t="s">
        <v>334</v>
      </c>
      <c r="D445" s="259" t="s">
        <v>1882</v>
      </c>
      <c r="E445" s="260" t="s">
        <v>336</v>
      </c>
      <c r="F445" s="259" t="s">
        <v>1025</v>
      </c>
      <c r="G445" s="260" t="s">
        <v>681</v>
      </c>
      <c r="H445" s="259" t="s">
        <v>1026</v>
      </c>
      <c r="I445" s="259" t="s">
        <v>1037</v>
      </c>
      <c r="J445" s="260" t="s">
        <v>186</v>
      </c>
      <c r="K445" s="259" t="s">
        <v>587</v>
      </c>
      <c r="L445" s="259" t="s">
        <v>506</v>
      </c>
      <c r="M445" s="259" t="s">
        <v>1460</v>
      </c>
      <c r="N445" s="259" t="s">
        <v>178</v>
      </c>
      <c r="O445" s="377" t="s">
        <v>1042</v>
      </c>
      <c r="P445" s="378" t="s">
        <v>2021</v>
      </c>
      <c r="Q445" s="379" t="s">
        <v>1353</v>
      </c>
      <c r="R445" s="385">
        <v>0</v>
      </c>
      <c r="S445" s="385">
        <v>150600</v>
      </c>
      <c r="T445" s="385">
        <v>150600</v>
      </c>
      <c r="U445" s="385">
        <v>69065.61</v>
      </c>
      <c r="V445" s="385">
        <v>69065.61</v>
      </c>
      <c r="W445" s="385">
        <v>69065.61</v>
      </c>
      <c r="X445" s="390">
        <v>0.45860298804780875</v>
      </c>
      <c r="Y445" s="390">
        <v>0.46</v>
      </c>
    </row>
    <row r="446" spans="1:25" customFormat="1" ht="18" x14ac:dyDescent="0.2">
      <c r="A446" s="259">
        <v>15</v>
      </c>
      <c r="B446" s="259" t="s">
        <v>175</v>
      </c>
      <c r="C446" s="259" t="s">
        <v>334</v>
      </c>
      <c r="D446" s="259" t="s">
        <v>1883</v>
      </c>
      <c r="E446" s="260" t="s">
        <v>342</v>
      </c>
      <c r="F446" s="259" t="s">
        <v>1025</v>
      </c>
      <c r="G446" s="260" t="s">
        <v>681</v>
      </c>
      <c r="H446" s="259" t="s">
        <v>1026</v>
      </c>
      <c r="I446" s="259" t="s">
        <v>1037</v>
      </c>
      <c r="J446" s="260" t="s">
        <v>186</v>
      </c>
      <c r="K446" s="259" t="s">
        <v>587</v>
      </c>
      <c r="L446" s="259" t="s">
        <v>506</v>
      </c>
      <c r="M446" s="259" t="s">
        <v>1460</v>
      </c>
      <c r="N446" s="259" t="s">
        <v>178</v>
      </c>
      <c r="O446" s="377" t="s">
        <v>1042</v>
      </c>
      <c r="P446" s="378" t="s">
        <v>2021</v>
      </c>
      <c r="Q446" s="379" t="s">
        <v>1110</v>
      </c>
      <c r="R446" s="385">
        <v>0</v>
      </c>
      <c r="S446" s="385">
        <v>52030.8</v>
      </c>
      <c r="T446" s="385">
        <v>52030.8</v>
      </c>
      <c r="U446" s="385">
        <v>35625.21</v>
      </c>
      <c r="V446" s="385">
        <v>35625.21</v>
      </c>
      <c r="W446" s="385">
        <v>35625.21</v>
      </c>
      <c r="X446" s="390">
        <v>0.68469464240411448</v>
      </c>
      <c r="Y446" s="390">
        <v>0.68</v>
      </c>
    </row>
    <row r="447" spans="1:25" customFormat="1" ht="18" x14ac:dyDescent="0.2">
      <c r="A447" s="259">
        <v>16</v>
      </c>
      <c r="B447" s="259" t="s">
        <v>198</v>
      </c>
      <c r="C447" s="259" t="s">
        <v>334</v>
      </c>
      <c r="D447" s="259" t="s">
        <v>1884</v>
      </c>
      <c r="E447" s="260" t="s">
        <v>363</v>
      </c>
      <c r="F447" s="259" t="s">
        <v>1025</v>
      </c>
      <c r="G447" s="260" t="s">
        <v>681</v>
      </c>
      <c r="H447" s="259" t="s">
        <v>1026</v>
      </c>
      <c r="I447" s="259" t="s">
        <v>1037</v>
      </c>
      <c r="J447" s="260" t="s">
        <v>186</v>
      </c>
      <c r="K447" s="259" t="s">
        <v>587</v>
      </c>
      <c r="L447" s="259" t="s">
        <v>506</v>
      </c>
      <c r="M447" s="259" t="s">
        <v>1460</v>
      </c>
      <c r="N447" s="259" t="s">
        <v>178</v>
      </c>
      <c r="O447" s="377" t="s">
        <v>1042</v>
      </c>
      <c r="P447" s="378" t="s">
        <v>2021</v>
      </c>
      <c r="Q447" s="379" t="s">
        <v>1359</v>
      </c>
      <c r="R447" s="385">
        <v>0</v>
      </c>
      <c r="S447" s="385">
        <v>34200</v>
      </c>
      <c r="T447" s="385">
        <v>34200</v>
      </c>
      <c r="U447" s="385">
        <v>24214.1</v>
      </c>
      <c r="V447" s="385">
        <v>24214.1</v>
      </c>
      <c r="W447" s="385">
        <v>24214.1</v>
      </c>
      <c r="X447" s="390">
        <v>0.70801461988304093</v>
      </c>
      <c r="Y447" s="390">
        <v>0.71</v>
      </c>
    </row>
    <row r="448" spans="1:25" customFormat="1" ht="18" x14ac:dyDescent="0.2">
      <c r="A448" s="259">
        <v>17</v>
      </c>
      <c r="B448" s="259" t="s">
        <v>278</v>
      </c>
      <c r="C448" s="259" t="s">
        <v>334</v>
      </c>
      <c r="D448" s="259" t="s">
        <v>1885</v>
      </c>
      <c r="E448" s="260" t="s">
        <v>288</v>
      </c>
      <c r="F448" s="259" t="s">
        <v>1025</v>
      </c>
      <c r="G448" s="260" t="s">
        <v>681</v>
      </c>
      <c r="H448" s="259" t="s">
        <v>1026</v>
      </c>
      <c r="I448" s="259" t="s">
        <v>1037</v>
      </c>
      <c r="J448" s="260" t="s">
        <v>186</v>
      </c>
      <c r="K448" s="259" t="s">
        <v>587</v>
      </c>
      <c r="L448" s="259" t="s">
        <v>506</v>
      </c>
      <c r="M448" s="259" t="s">
        <v>1460</v>
      </c>
      <c r="N448" s="259" t="s">
        <v>178</v>
      </c>
      <c r="O448" s="377" t="s">
        <v>1042</v>
      </c>
      <c r="P448" s="378" t="s">
        <v>2021</v>
      </c>
      <c r="Q448" s="379" t="s">
        <v>1594</v>
      </c>
      <c r="R448" s="385">
        <v>0</v>
      </c>
      <c r="S448" s="385">
        <v>33600</v>
      </c>
      <c r="T448" s="385">
        <v>33600</v>
      </c>
      <c r="U448" s="385">
        <v>10461.51</v>
      </c>
      <c r="V448" s="385">
        <v>10461.51</v>
      </c>
      <c r="W448" s="385">
        <v>10461.51</v>
      </c>
      <c r="X448" s="390">
        <v>0.31135446428571428</v>
      </c>
      <c r="Y448" s="390">
        <v>0.31</v>
      </c>
    </row>
    <row r="449" spans="1:25" customFormat="1" ht="18" x14ac:dyDescent="0.2">
      <c r="A449" s="259">
        <v>18</v>
      </c>
      <c r="B449" s="259" t="s">
        <v>625</v>
      </c>
      <c r="C449" s="259" t="s">
        <v>334</v>
      </c>
      <c r="D449" s="259" t="s">
        <v>1886</v>
      </c>
      <c r="E449" s="260" t="s">
        <v>336</v>
      </c>
      <c r="F449" s="259" t="s">
        <v>1025</v>
      </c>
      <c r="G449" s="260" t="s">
        <v>681</v>
      </c>
      <c r="H449" s="259" t="s">
        <v>1026</v>
      </c>
      <c r="I449" s="259" t="s">
        <v>1037</v>
      </c>
      <c r="J449" s="260" t="s">
        <v>186</v>
      </c>
      <c r="K449" s="259" t="s">
        <v>587</v>
      </c>
      <c r="L449" s="259" t="s">
        <v>506</v>
      </c>
      <c r="M449" s="259" t="s">
        <v>1460</v>
      </c>
      <c r="N449" s="259" t="s">
        <v>178</v>
      </c>
      <c r="O449" s="377" t="s">
        <v>1027</v>
      </c>
      <c r="P449" s="378" t="s">
        <v>2021</v>
      </c>
      <c r="Q449" s="379" t="s">
        <v>1718</v>
      </c>
      <c r="R449" s="385">
        <v>0</v>
      </c>
      <c r="S449" s="385">
        <v>339461.26</v>
      </c>
      <c r="T449" s="385">
        <v>339461.26</v>
      </c>
      <c r="U449" s="385">
        <v>332730.55</v>
      </c>
      <c r="V449" s="385">
        <v>332730.55</v>
      </c>
      <c r="W449" s="385">
        <v>332730.55</v>
      </c>
      <c r="X449" s="390">
        <v>0.98017237666530777</v>
      </c>
      <c r="Y449" s="390">
        <v>0.98</v>
      </c>
    </row>
    <row r="450" spans="1:25" customFormat="1" ht="18" x14ac:dyDescent="0.2">
      <c r="A450" s="259">
        <v>19</v>
      </c>
      <c r="B450" s="259" t="s">
        <v>638</v>
      </c>
      <c r="C450" s="259" t="s">
        <v>334</v>
      </c>
      <c r="D450" s="259" t="s">
        <v>1887</v>
      </c>
      <c r="E450" s="260" t="s">
        <v>338</v>
      </c>
      <c r="F450" s="259" t="s">
        <v>1025</v>
      </c>
      <c r="G450" s="260" t="s">
        <v>681</v>
      </c>
      <c r="H450" s="259" t="s">
        <v>1026</v>
      </c>
      <c r="I450" s="259" t="s">
        <v>1037</v>
      </c>
      <c r="J450" s="260" t="s">
        <v>186</v>
      </c>
      <c r="K450" s="259" t="s">
        <v>587</v>
      </c>
      <c r="L450" s="259" t="s">
        <v>506</v>
      </c>
      <c r="M450" s="259" t="s">
        <v>1460</v>
      </c>
      <c r="N450" s="259" t="s">
        <v>178</v>
      </c>
      <c r="O450" s="377" t="s">
        <v>1027</v>
      </c>
      <c r="P450" s="378" t="s">
        <v>2021</v>
      </c>
      <c r="Q450" s="379" t="s">
        <v>1051</v>
      </c>
      <c r="R450" s="385">
        <v>0</v>
      </c>
      <c r="S450" s="385">
        <v>31113.95</v>
      </c>
      <c r="T450" s="385">
        <v>31113.95</v>
      </c>
      <c r="U450" s="385">
        <v>14595.41</v>
      </c>
      <c r="V450" s="385">
        <v>14595.41</v>
      </c>
      <c r="W450" s="385">
        <v>14595.41</v>
      </c>
      <c r="X450" s="390">
        <v>0.46909537361858589</v>
      </c>
      <c r="Y450" s="390">
        <v>0.47</v>
      </c>
    </row>
    <row r="451" spans="1:25" customFormat="1" ht="18" x14ac:dyDescent="0.2">
      <c r="A451" s="259">
        <v>20</v>
      </c>
      <c r="B451" s="259" t="s">
        <v>175</v>
      </c>
      <c r="C451" s="259" t="s">
        <v>334</v>
      </c>
      <c r="D451" s="259" t="s">
        <v>1888</v>
      </c>
      <c r="E451" s="260" t="s">
        <v>342</v>
      </c>
      <c r="F451" s="259" t="s">
        <v>1025</v>
      </c>
      <c r="G451" s="260" t="s">
        <v>681</v>
      </c>
      <c r="H451" s="259" t="s">
        <v>1026</v>
      </c>
      <c r="I451" s="259" t="s">
        <v>1037</v>
      </c>
      <c r="J451" s="260" t="s">
        <v>186</v>
      </c>
      <c r="K451" s="259" t="s">
        <v>587</v>
      </c>
      <c r="L451" s="259" t="s">
        <v>506</v>
      </c>
      <c r="M451" s="259" t="s">
        <v>1460</v>
      </c>
      <c r="N451" s="259" t="s">
        <v>178</v>
      </c>
      <c r="O451" s="377" t="s">
        <v>1027</v>
      </c>
      <c r="P451" s="378" t="s">
        <v>2021</v>
      </c>
      <c r="Q451" s="379" t="s">
        <v>1720</v>
      </c>
      <c r="R451" s="385">
        <v>0</v>
      </c>
      <c r="S451" s="385">
        <v>180252.37</v>
      </c>
      <c r="T451" s="385">
        <v>180252.37</v>
      </c>
      <c r="U451" s="385">
        <v>106392.8</v>
      </c>
      <c r="V451" s="385">
        <v>106392.8</v>
      </c>
      <c r="W451" s="385">
        <v>106392.8</v>
      </c>
      <c r="X451" s="390">
        <v>0.59024355685309438</v>
      </c>
      <c r="Y451" s="390">
        <v>0.59</v>
      </c>
    </row>
    <row r="452" spans="1:25" customFormat="1" ht="18" x14ac:dyDescent="0.2">
      <c r="A452" s="259">
        <v>21</v>
      </c>
      <c r="B452" s="259" t="s">
        <v>278</v>
      </c>
      <c r="C452" s="259" t="s">
        <v>334</v>
      </c>
      <c r="D452" s="259" t="s">
        <v>1889</v>
      </c>
      <c r="E452" s="260" t="s">
        <v>280</v>
      </c>
      <c r="F452" s="259" t="s">
        <v>1025</v>
      </c>
      <c r="G452" s="260" t="s">
        <v>681</v>
      </c>
      <c r="H452" s="259" t="s">
        <v>1026</v>
      </c>
      <c r="I452" s="259" t="s">
        <v>1037</v>
      </c>
      <c r="J452" s="260" t="s">
        <v>186</v>
      </c>
      <c r="K452" s="259" t="s">
        <v>587</v>
      </c>
      <c r="L452" s="259" t="s">
        <v>506</v>
      </c>
      <c r="M452" s="259" t="s">
        <v>1460</v>
      </c>
      <c r="N452" s="259" t="s">
        <v>178</v>
      </c>
      <c r="O452" s="377" t="s">
        <v>1027</v>
      </c>
      <c r="P452" s="378" t="s">
        <v>2021</v>
      </c>
      <c r="Q452" s="379" t="s">
        <v>1890</v>
      </c>
      <c r="R452" s="385">
        <v>0</v>
      </c>
      <c r="S452" s="385">
        <v>276720.51</v>
      </c>
      <c r="T452" s="385">
        <v>276720.51</v>
      </c>
      <c r="U452" s="385">
        <v>214949.18</v>
      </c>
      <c r="V452" s="385">
        <v>214949.18</v>
      </c>
      <c r="W452" s="385">
        <v>214949.18</v>
      </c>
      <c r="X452" s="390">
        <v>0.77677357561967486</v>
      </c>
      <c r="Y452" s="390">
        <v>0.78</v>
      </c>
    </row>
    <row r="453" spans="1:25" customFormat="1" ht="18" x14ac:dyDescent="0.2">
      <c r="A453" s="259">
        <v>22</v>
      </c>
      <c r="B453" s="259" t="s">
        <v>198</v>
      </c>
      <c r="C453" s="259" t="s">
        <v>334</v>
      </c>
      <c r="D453" s="259" t="s">
        <v>1891</v>
      </c>
      <c r="E453" s="260" t="s">
        <v>202</v>
      </c>
      <c r="F453" s="259" t="s">
        <v>1025</v>
      </c>
      <c r="G453" s="260" t="s">
        <v>681</v>
      </c>
      <c r="H453" s="259" t="s">
        <v>1026</v>
      </c>
      <c r="I453" s="259" t="s">
        <v>1037</v>
      </c>
      <c r="J453" s="260" t="s">
        <v>186</v>
      </c>
      <c r="K453" s="259" t="s">
        <v>587</v>
      </c>
      <c r="L453" s="259" t="s">
        <v>506</v>
      </c>
      <c r="M453" s="259" t="s">
        <v>1460</v>
      </c>
      <c r="N453" s="259" t="s">
        <v>178</v>
      </c>
      <c r="O453" s="377" t="s">
        <v>1027</v>
      </c>
      <c r="P453" s="378" t="s">
        <v>2021</v>
      </c>
      <c r="Q453" s="379" t="s">
        <v>1051</v>
      </c>
      <c r="R453" s="385">
        <v>0</v>
      </c>
      <c r="S453" s="385">
        <v>23852.78</v>
      </c>
      <c r="T453" s="385">
        <v>23852.78</v>
      </c>
      <c r="U453" s="385">
        <v>11870.35</v>
      </c>
      <c r="V453" s="385">
        <v>11870.35</v>
      </c>
      <c r="W453" s="385">
        <v>11870.35</v>
      </c>
      <c r="X453" s="390">
        <v>0.49765058831716896</v>
      </c>
      <c r="Y453" s="390">
        <v>0.5</v>
      </c>
    </row>
    <row r="454" spans="1:25" customFormat="1" ht="18" x14ac:dyDescent="0.2">
      <c r="A454" s="259">
        <v>23</v>
      </c>
      <c r="B454" s="259" t="s">
        <v>278</v>
      </c>
      <c r="C454" s="259" t="s">
        <v>334</v>
      </c>
      <c r="D454" s="259" t="s">
        <v>1892</v>
      </c>
      <c r="E454" s="260" t="s">
        <v>288</v>
      </c>
      <c r="F454" s="259" t="s">
        <v>1025</v>
      </c>
      <c r="G454" s="260" t="s">
        <v>681</v>
      </c>
      <c r="H454" s="259" t="s">
        <v>1026</v>
      </c>
      <c r="I454" s="259" t="s">
        <v>1037</v>
      </c>
      <c r="J454" s="260" t="s">
        <v>186</v>
      </c>
      <c r="K454" s="259" t="s">
        <v>587</v>
      </c>
      <c r="L454" s="259" t="s">
        <v>506</v>
      </c>
      <c r="M454" s="259" t="s">
        <v>1460</v>
      </c>
      <c r="N454" s="259" t="s">
        <v>178</v>
      </c>
      <c r="O454" s="377" t="s">
        <v>1027</v>
      </c>
      <c r="P454" s="378" t="s">
        <v>2021</v>
      </c>
      <c r="Q454" s="379" t="s">
        <v>1110</v>
      </c>
      <c r="R454" s="385">
        <v>0</v>
      </c>
      <c r="S454" s="385">
        <v>125228.53</v>
      </c>
      <c r="T454" s="385">
        <v>125228.53</v>
      </c>
      <c r="U454" s="385">
        <v>75962.289999999994</v>
      </c>
      <c r="V454" s="385">
        <v>75962.289999999994</v>
      </c>
      <c r="W454" s="385">
        <v>75962.289999999994</v>
      </c>
      <c r="X454" s="390">
        <v>0.60658932912492058</v>
      </c>
      <c r="Y454" s="390">
        <v>0.61</v>
      </c>
    </row>
    <row r="455" spans="1:25" customFormat="1" ht="36" x14ac:dyDescent="0.2">
      <c r="A455" s="259">
        <v>24</v>
      </c>
      <c r="B455" s="259" t="s">
        <v>175</v>
      </c>
      <c r="C455" s="259" t="s">
        <v>334</v>
      </c>
      <c r="D455" s="259" t="s">
        <v>1893</v>
      </c>
      <c r="E455" s="260" t="s">
        <v>1894</v>
      </c>
      <c r="F455" s="259" t="s">
        <v>1025</v>
      </c>
      <c r="G455" s="260" t="s">
        <v>681</v>
      </c>
      <c r="H455" s="259" t="s">
        <v>1026</v>
      </c>
      <c r="I455" s="259" t="s">
        <v>1037</v>
      </c>
      <c r="J455" s="260" t="s">
        <v>186</v>
      </c>
      <c r="K455" s="259" t="s">
        <v>587</v>
      </c>
      <c r="L455" s="259" t="s">
        <v>636</v>
      </c>
      <c r="M455" s="259" t="s">
        <v>1460</v>
      </c>
      <c r="N455" s="259" t="s">
        <v>178</v>
      </c>
      <c r="O455" s="377" t="s">
        <v>1895</v>
      </c>
      <c r="P455" s="378" t="s">
        <v>2021</v>
      </c>
      <c r="Q455" s="379" t="s">
        <v>1028</v>
      </c>
      <c r="R455" s="385">
        <v>0</v>
      </c>
      <c r="S455" s="385">
        <v>150000</v>
      </c>
      <c r="T455" s="385">
        <v>150000</v>
      </c>
      <c r="U455" s="385">
        <v>150000</v>
      </c>
      <c r="V455" s="385">
        <v>150000</v>
      </c>
      <c r="W455" s="385">
        <v>150000</v>
      </c>
      <c r="X455" s="390">
        <v>1</v>
      </c>
      <c r="Y455" s="390">
        <v>0</v>
      </c>
    </row>
    <row r="456" spans="1:25" customFormat="1" ht="36" x14ac:dyDescent="0.2">
      <c r="A456" s="259">
        <v>25</v>
      </c>
      <c r="B456" s="259" t="s">
        <v>508</v>
      </c>
      <c r="C456" s="259" t="s">
        <v>334</v>
      </c>
      <c r="D456" s="259" t="s">
        <v>1896</v>
      </c>
      <c r="E456" s="260" t="s">
        <v>1897</v>
      </c>
      <c r="F456" s="259" t="s">
        <v>1025</v>
      </c>
      <c r="G456" s="260" t="s">
        <v>681</v>
      </c>
      <c r="H456" s="259" t="s">
        <v>1026</v>
      </c>
      <c r="I456" s="259" t="s">
        <v>1026</v>
      </c>
      <c r="J456" s="260" t="s">
        <v>186</v>
      </c>
      <c r="K456" s="259" t="s">
        <v>587</v>
      </c>
      <c r="L456" s="259" t="s">
        <v>636</v>
      </c>
      <c r="M456" s="259" t="s">
        <v>587</v>
      </c>
      <c r="N456" s="259" t="s">
        <v>178</v>
      </c>
      <c r="O456" s="377" t="s">
        <v>1033</v>
      </c>
      <c r="P456" s="378" t="s">
        <v>2021</v>
      </c>
      <c r="Q456" s="379" t="s">
        <v>1051</v>
      </c>
      <c r="R456" s="385">
        <v>0</v>
      </c>
      <c r="S456" s="385">
        <v>40000</v>
      </c>
      <c r="T456" s="385">
        <v>40000</v>
      </c>
      <c r="U456" s="385">
        <v>40000</v>
      </c>
      <c r="V456" s="385">
        <v>40000</v>
      </c>
      <c r="W456" s="385">
        <v>40000</v>
      </c>
      <c r="X456" s="390">
        <v>1</v>
      </c>
      <c r="Y456" s="390">
        <v>0</v>
      </c>
    </row>
    <row r="457" spans="1:25" customFormat="1" ht="18" x14ac:dyDescent="0.2">
      <c r="A457" s="259">
        <v>26</v>
      </c>
      <c r="B457" s="259" t="s">
        <v>175</v>
      </c>
      <c r="C457" s="259" t="s">
        <v>334</v>
      </c>
      <c r="D457" s="259" t="s">
        <v>244</v>
      </c>
      <c r="E457" s="260" t="s">
        <v>645</v>
      </c>
      <c r="F457" s="259" t="s">
        <v>1025</v>
      </c>
      <c r="G457" s="260" t="s">
        <v>681</v>
      </c>
      <c r="H457" s="259" t="s">
        <v>1026</v>
      </c>
      <c r="I457" s="259" t="s">
        <v>1026</v>
      </c>
      <c r="J457" s="260" t="s">
        <v>349</v>
      </c>
      <c r="K457" s="259" t="s">
        <v>500</v>
      </c>
      <c r="L457" s="259" t="s">
        <v>493</v>
      </c>
      <c r="M457" s="259" t="s">
        <v>532</v>
      </c>
      <c r="N457" s="259" t="s">
        <v>969</v>
      </c>
      <c r="O457" s="377" t="s">
        <v>1033</v>
      </c>
      <c r="P457" s="378" t="s">
        <v>2021</v>
      </c>
      <c r="Q457" s="379" t="s">
        <v>1028</v>
      </c>
      <c r="R457" s="385">
        <v>0</v>
      </c>
      <c r="S457" s="385">
        <v>52200</v>
      </c>
      <c r="T457" s="385">
        <v>52200</v>
      </c>
      <c r="U457" s="385">
        <v>52200</v>
      </c>
      <c r="V457" s="385">
        <v>52200</v>
      </c>
      <c r="W457" s="385">
        <v>52200</v>
      </c>
      <c r="X457" s="390">
        <v>1</v>
      </c>
      <c r="Y457" s="390">
        <v>1</v>
      </c>
    </row>
    <row r="458" spans="1:25" customFormat="1" ht="12.75" x14ac:dyDescent="0.2">
      <c r="A458" s="255">
        <v>26</v>
      </c>
      <c r="B458" s="256" t="s">
        <v>1029</v>
      </c>
      <c r="C458" s="256"/>
      <c r="D458" s="256"/>
      <c r="E458" s="256"/>
      <c r="F458" s="256"/>
      <c r="G458" s="256"/>
      <c r="H458" s="256"/>
      <c r="I458" s="256"/>
      <c r="J458" s="256"/>
      <c r="K458" s="256"/>
      <c r="L458" s="256"/>
      <c r="M458" s="256"/>
      <c r="N458" s="256"/>
      <c r="O458" s="381"/>
      <c r="P458" s="382"/>
      <c r="Q458" s="382"/>
      <c r="R458" s="386">
        <f>SUM(R432:R457)</f>
        <v>51161379</v>
      </c>
      <c r="S458" s="386">
        <f t="shared" ref="S458:W458" si="41">SUM(S432:S457)</f>
        <v>61045911.149999991</v>
      </c>
      <c r="T458" s="386">
        <f t="shared" si="41"/>
        <v>54372134.319999993</v>
      </c>
      <c r="U458" s="386">
        <f t="shared" si="41"/>
        <v>46481551.36999999</v>
      </c>
      <c r="V458" s="386">
        <f t="shared" si="41"/>
        <v>46481551.36999999</v>
      </c>
      <c r="W458" s="386">
        <f t="shared" si="41"/>
        <v>46401525.069999985</v>
      </c>
      <c r="X458" s="391"/>
      <c r="Y458" s="391"/>
    </row>
    <row r="459" spans="1:25" customFormat="1" ht="12.75" x14ac:dyDescent="0.2">
      <c r="A459" s="255"/>
      <c r="B459" s="256" t="s">
        <v>1395</v>
      </c>
      <c r="C459" s="256"/>
      <c r="D459" s="256"/>
      <c r="E459" s="256"/>
      <c r="F459" s="256"/>
      <c r="G459" s="256"/>
      <c r="H459" s="256"/>
      <c r="I459" s="256"/>
      <c r="J459" s="256"/>
      <c r="K459" s="256"/>
      <c r="L459" s="256"/>
      <c r="M459" s="256"/>
      <c r="N459" s="256"/>
      <c r="O459" s="381"/>
      <c r="P459" s="382"/>
      <c r="Q459" s="382"/>
      <c r="R459" s="386"/>
      <c r="S459" s="386"/>
      <c r="T459" s="386"/>
      <c r="U459" s="386"/>
      <c r="V459" s="386"/>
      <c r="W459" s="386"/>
      <c r="X459" s="391"/>
      <c r="Y459" s="391"/>
    </row>
    <row r="460" spans="1:25" customFormat="1" ht="18" x14ac:dyDescent="0.2">
      <c r="A460" s="259">
        <v>1</v>
      </c>
      <c r="B460" s="259" t="s">
        <v>188</v>
      </c>
      <c r="C460" s="259" t="s">
        <v>678</v>
      </c>
      <c r="D460" s="259" t="s">
        <v>428</v>
      </c>
      <c r="E460" s="260" t="s">
        <v>970</v>
      </c>
      <c r="F460" s="259" t="s">
        <v>1025</v>
      </c>
      <c r="G460" s="260" t="s">
        <v>681</v>
      </c>
      <c r="H460" s="259" t="s">
        <v>1026</v>
      </c>
      <c r="I460" s="259" t="s">
        <v>1037</v>
      </c>
      <c r="J460" s="260" t="s">
        <v>266</v>
      </c>
      <c r="K460" s="259" t="s">
        <v>492</v>
      </c>
      <c r="L460" s="259" t="s">
        <v>590</v>
      </c>
      <c r="M460" s="259" t="s">
        <v>1460</v>
      </c>
      <c r="N460" s="259" t="s">
        <v>178</v>
      </c>
      <c r="O460" s="377" t="s">
        <v>1033</v>
      </c>
      <c r="P460" s="378" t="s">
        <v>2021</v>
      </c>
      <c r="Q460" s="379" t="s">
        <v>1028</v>
      </c>
      <c r="R460" s="385">
        <v>20000</v>
      </c>
      <c r="S460" s="385">
        <v>193565</v>
      </c>
      <c r="T460" s="385">
        <v>173565</v>
      </c>
      <c r="U460" s="385">
        <v>173565</v>
      </c>
      <c r="V460" s="385">
        <v>173565</v>
      </c>
      <c r="W460" s="385">
        <v>0</v>
      </c>
      <c r="X460" s="390">
        <v>0.89667553534988242</v>
      </c>
      <c r="Y460" s="390">
        <v>0.9</v>
      </c>
    </row>
    <row r="461" spans="1:25" customFormat="1" ht="12.75" x14ac:dyDescent="0.2">
      <c r="A461" s="255">
        <v>1</v>
      </c>
      <c r="B461" s="256" t="s">
        <v>1029</v>
      </c>
      <c r="C461" s="256"/>
      <c r="D461" s="256"/>
      <c r="E461" s="256"/>
      <c r="F461" s="256"/>
      <c r="G461" s="256"/>
      <c r="H461" s="256"/>
      <c r="I461" s="256"/>
      <c r="J461" s="256"/>
      <c r="K461" s="256"/>
      <c r="L461" s="256"/>
      <c r="M461" s="256"/>
      <c r="N461" s="256"/>
      <c r="O461" s="381"/>
      <c r="P461" s="382"/>
      <c r="Q461" s="382"/>
      <c r="R461" s="386">
        <f>SUM(R460)</f>
        <v>20000</v>
      </c>
      <c r="S461" s="386">
        <f t="shared" ref="S461:W461" si="42">SUM(S460)</f>
        <v>193565</v>
      </c>
      <c r="T461" s="386">
        <f t="shared" si="42"/>
        <v>173565</v>
      </c>
      <c r="U461" s="386">
        <f t="shared" si="42"/>
        <v>173565</v>
      </c>
      <c r="V461" s="386">
        <f t="shared" si="42"/>
        <v>173565</v>
      </c>
      <c r="W461" s="386">
        <f t="shared" si="42"/>
        <v>0</v>
      </c>
      <c r="X461" s="391"/>
      <c r="Y461" s="391"/>
    </row>
    <row r="462" spans="1:25" customFormat="1" ht="12.75" x14ac:dyDescent="0.2">
      <c r="A462" s="255"/>
      <c r="B462" s="256" t="s">
        <v>1396</v>
      </c>
      <c r="C462" s="256"/>
      <c r="D462" s="256"/>
      <c r="E462" s="256"/>
      <c r="F462" s="256"/>
      <c r="G462" s="256"/>
      <c r="H462" s="256"/>
      <c r="I462" s="256"/>
      <c r="J462" s="256"/>
      <c r="K462" s="256"/>
      <c r="L462" s="256"/>
      <c r="M462" s="256"/>
      <c r="N462" s="256"/>
      <c r="O462" s="381"/>
      <c r="P462" s="382"/>
      <c r="Q462" s="382"/>
      <c r="R462" s="386"/>
      <c r="S462" s="386"/>
      <c r="T462" s="386"/>
      <c r="U462" s="386"/>
      <c r="V462" s="386"/>
      <c r="W462" s="386"/>
      <c r="X462" s="391"/>
      <c r="Y462" s="391"/>
    </row>
    <row r="463" spans="1:25" customFormat="1" ht="18" x14ac:dyDescent="0.2">
      <c r="A463" s="259">
        <v>1</v>
      </c>
      <c r="B463" s="259" t="s">
        <v>347</v>
      </c>
      <c r="C463" s="259" t="s">
        <v>156</v>
      </c>
      <c r="D463" s="259" t="s">
        <v>348</v>
      </c>
      <c r="E463" s="260" t="s">
        <v>1898</v>
      </c>
      <c r="F463" s="259" t="s">
        <v>1025</v>
      </c>
      <c r="G463" s="260" t="s">
        <v>681</v>
      </c>
      <c r="H463" s="259" t="s">
        <v>1026</v>
      </c>
      <c r="I463" s="259" t="s">
        <v>1037</v>
      </c>
      <c r="J463" s="260" t="s">
        <v>186</v>
      </c>
      <c r="K463" s="259" t="s">
        <v>492</v>
      </c>
      <c r="L463" s="259" t="s">
        <v>493</v>
      </c>
      <c r="M463" s="259" t="s">
        <v>492</v>
      </c>
      <c r="N463" s="259" t="s">
        <v>178</v>
      </c>
      <c r="O463" s="377" t="s">
        <v>1033</v>
      </c>
      <c r="P463" s="378" t="s">
        <v>2021</v>
      </c>
      <c r="Q463" s="379" t="s">
        <v>1041</v>
      </c>
      <c r="R463" s="385">
        <v>3848529</v>
      </c>
      <c r="S463" s="385">
        <v>5017129.8899999997</v>
      </c>
      <c r="T463" s="385">
        <v>4992005.37</v>
      </c>
      <c r="U463" s="385">
        <v>3178083.97</v>
      </c>
      <c r="V463" s="385">
        <v>3178083.97</v>
      </c>
      <c r="W463" s="385">
        <v>3167429.75</v>
      </c>
      <c r="X463" s="390">
        <v>0.63344661981633499</v>
      </c>
      <c r="Y463" s="390">
        <v>0.63</v>
      </c>
    </row>
    <row r="464" spans="1:25" customFormat="1" ht="18" x14ac:dyDescent="0.2">
      <c r="A464" s="259">
        <v>2</v>
      </c>
      <c r="B464" s="259" t="s">
        <v>347</v>
      </c>
      <c r="C464" s="259" t="s">
        <v>156</v>
      </c>
      <c r="D464" s="259" t="s">
        <v>1899</v>
      </c>
      <c r="E464" s="260" t="s">
        <v>1900</v>
      </c>
      <c r="F464" s="259" t="s">
        <v>1025</v>
      </c>
      <c r="G464" s="260" t="s">
        <v>681</v>
      </c>
      <c r="H464" s="259" t="s">
        <v>1026</v>
      </c>
      <c r="I464" s="259" t="s">
        <v>1037</v>
      </c>
      <c r="J464" s="260" t="s">
        <v>186</v>
      </c>
      <c r="K464" s="259" t="s">
        <v>587</v>
      </c>
      <c r="L464" s="259" t="s">
        <v>506</v>
      </c>
      <c r="M464" s="259" t="s">
        <v>1460</v>
      </c>
      <c r="N464" s="259" t="s">
        <v>178</v>
      </c>
      <c r="O464" s="377" t="s">
        <v>1042</v>
      </c>
      <c r="P464" s="378" t="s">
        <v>2021</v>
      </c>
      <c r="Q464" s="379" t="s">
        <v>1051</v>
      </c>
      <c r="R464" s="385">
        <v>0</v>
      </c>
      <c r="S464" s="385">
        <v>10118.5</v>
      </c>
      <c r="T464" s="385">
        <v>10118.5</v>
      </c>
      <c r="U464" s="385">
        <v>7226.37</v>
      </c>
      <c r="V464" s="385">
        <v>7226.37</v>
      </c>
      <c r="W464" s="385">
        <v>7226.37</v>
      </c>
      <c r="X464" s="390">
        <v>0.71417403765380238</v>
      </c>
      <c r="Y464" s="390">
        <v>0.71</v>
      </c>
    </row>
    <row r="465" spans="1:25" customFormat="1" ht="18" x14ac:dyDescent="0.2">
      <c r="A465" s="259">
        <v>3</v>
      </c>
      <c r="B465" s="259" t="s">
        <v>347</v>
      </c>
      <c r="C465" s="259" t="s">
        <v>156</v>
      </c>
      <c r="D465" s="259" t="s">
        <v>1901</v>
      </c>
      <c r="E465" s="260" t="s">
        <v>1898</v>
      </c>
      <c r="F465" s="259" t="s">
        <v>1025</v>
      </c>
      <c r="G465" s="260" t="s">
        <v>681</v>
      </c>
      <c r="H465" s="259" t="s">
        <v>1026</v>
      </c>
      <c r="I465" s="259" t="s">
        <v>1037</v>
      </c>
      <c r="J465" s="260" t="s">
        <v>186</v>
      </c>
      <c r="K465" s="259" t="s">
        <v>587</v>
      </c>
      <c r="L465" s="259" t="s">
        <v>506</v>
      </c>
      <c r="M465" s="259" t="s">
        <v>1460</v>
      </c>
      <c r="N465" s="259" t="s">
        <v>178</v>
      </c>
      <c r="O465" s="377" t="s">
        <v>1027</v>
      </c>
      <c r="P465" s="378" t="s">
        <v>2021</v>
      </c>
      <c r="Q465" s="379" t="s">
        <v>1350</v>
      </c>
      <c r="R465" s="385">
        <v>0</v>
      </c>
      <c r="S465" s="385">
        <v>47490.31</v>
      </c>
      <c r="T465" s="385">
        <v>47490.31</v>
      </c>
      <c r="U465" s="385">
        <v>42476.66</v>
      </c>
      <c r="V465" s="385">
        <v>42476.66</v>
      </c>
      <c r="W465" s="385">
        <v>42476.66</v>
      </c>
      <c r="X465" s="390">
        <v>0.89442793698335521</v>
      </c>
      <c r="Y465" s="390">
        <v>0.89</v>
      </c>
    </row>
    <row r="466" spans="1:25" customFormat="1" ht="12.75" x14ac:dyDescent="0.2">
      <c r="A466" s="255">
        <v>3</v>
      </c>
      <c r="B466" s="256" t="s">
        <v>1029</v>
      </c>
      <c r="C466" s="256"/>
      <c r="D466" s="256"/>
      <c r="E466" s="256"/>
      <c r="F466" s="256"/>
      <c r="G466" s="256"/>
      <c r="H466" s="256"/>
      <c r="I466" s="256"/>
      <c r="J466" s="256"/>
      <c r="K466" s="256"/>
      <c r="L466" s="256"/>
      <c r="M466" s="256"/>
      <c r="N466" s="256"/>
      <c r="O466" s="381"/>
      <c r="P466" s="382"/>
      <c r="Q466" s="382"/>
      <c r="R466" s="386">
        <f>SUM(R463:R465)</f>
        <v>3848529</v>
      </c>
      <c r="S466" s="386">
        <f t="shared" ref="S466:W466" si="43">SUM(S463:S465)</f>
        <v>5074738.6999999993</v>
      </c>
      <c r="T466" s="386">
        <f t="shared" si="43"/>
        <v>5049614.18</v>
      </c>
      <c r="U466" s="386">
        <f t="shared" si="43"/>
        <v>3227787.0000000005</v>
      </c>
      <c r="V466" s="386">
        <f t="shared" si="43"/>
        <v>3227787.0000000005</v>
      </c>
      <c r="W466" s="386">
        <f t="shared" si="43"/>
        <v>3217132.7800000003</v>
      </c>
      <c r="X466" s="391"/>
      <c r="Y466" s="391"/>
    </row>
    <row r="467" spans="1:25" customFormat="1" ht="12.75" x14ac:dyDescent="0.2">
      <c r="A467" s="255"/>
      <c r="B467" s="256" t="s">
        <v>1397</v>
      </c>
      <c r="C467" s="256"/>
      <c r="D467" s="256"/>
      <c r="E467" s="256"/>
      <c r="F467" s="256"/>
      <c r="G467" s="256"/>
      <c r="H467" s="256"/>
      <c r="I467" s="256"/>
      <c r="J467" s="256"/>
      <c r="K467" s="256"/>
      <c r="L467" s="256"/>
      <c r="M467" s="256"/>
      <c r="N467" s="256"/>
      <c r="O467" s="381"/>
      <c r="P467" s="382"/>
      <c r="Q467" s="382"/>
      <c r="R467" s="386"/>
      <c r="S467" s="386"/>
      <c r="T467" s="386"/>
      <c r="U467" s="386"/>
      <c r="V467" s="386"/>
      <c r="W467" s="386"/>
      <c r="X467" s="391"/>
      <c r="Y467" s="391"/>
    </row>
    <row r="468" spans="1:25" customFormat="1" ht="27" x14ac:dyDescent="0.2">
      <c r="A468" s="259">
        <v>1</v>
      </c>
      <c r="B468" s="259" t="s">
        <v>175</v>
      </c>
      <c r="C468" s="259" t="s">
        <v>350</v>
      </c>
      <c r="D468" s="259" t="s">
        <v>351</v>
      </c>
      <c r="E468" s="260" t="s">
        <v>352</v>
      </c>
      <c r="F468" s="259" t="s">
        <v>1025</v>
      </c>
      <c r="G468" s="260" t="s">
        <v>681</v>
      </c>
      <c r="H468" s="259" t="s">
        <v>1026</v>
      </c>
      <c r="I468" s="259" t="s">
        <v>1037</v>
      </c>
      <c r="J468" s="260" t="s">
        <v>186</v>
      </c>
      <c r="K468" s="259" t="s">
        <v>492</v>
      </c>
      <c r="L468" s="259" t="s">
        <v>493</v>
      </c>
      <c r="M468" s="259" t="s">
        <v>492</v>
      </c>
      <c r="N468" s="259" t="s">
        <v>178</v>
      </c>
      <c r="O468" s="377" t="s">
        <v>1033</v>
      </c>
      <c r="P468" s="378" t="s">
        <v>2021</v>
      </c>
      <c r="Q468" s="379" t="s">
        <v>1028</v>
      </c>
      <c r="R468" s="385">
        <v>7740481</v>
      </c>
      <c r="S468" s="385">
        <v>10510214.35</v>
      </c>
      <c r="T468" s="385">
        <v>9986986.4000000004</v>
      </c>
      <c r="U468" s="385">
        <v>6927849.3200000003</v>
      </c>
      <c r="V468" s="385">
        <v>6927849.3200000003</v>
      </c>
      <c r="W468" s="385">
        <v>6892150.9199999999</v>
      </c>
      <c r="X468" s="390">
        <v>0.65915395150813461</v>
      </c>
      <c r="Y468" s="390">
        <v>0.66</v>
      </c>
    </row>
    <row r="469" spans="1:25" customFormat="1" ht="18" x14ac:dyDescent="0.2">
      <c r="A469" s="259">
        <v>2</v>
      </c>
      <c r="B469" s="259" t="s">
        <v>173</v>
      </c>
      <c r="C469" s="259" t="s">
        <v>350</v>
      </c>
      <c r="D469" s="259" t="s">
        <v>364</v>
      </c>
      <c r="E469" s="260" t="s">
        <v>436</v>
      </c>
      <c r="F469" s="259" t="s">
        <v>1025</v>
      </c>
      <c r="G469" s="260" t="s">
        <v>681</v>
      </c>
      <c r="H469" s="259" t="s">
        <v>1026</v>
      </c>
      <c r="I469" s="259" t="s">
        <v>1037</v>
      </c>
      <c r="J469" s="260" t="s">
        <v>186</v>
      </c>
      <c r="K469" s="259" t="s">
        <v>492</v>
      </c>
      <c r="L469" s="259" t="s">
        <v>493</v>
      </c>
      <c r="M469" s="259" t="s">
        <v>492</v>
      </c>
      <c r="N469" s="259" t="s">
        <v>178</v>
      </c>
      <c r="O469" s="377" t="s">
        <v>1027</v>
      </c>
      <c r="P469" s="378" t="s">
        <v>2021</v>
      </c>
      <c r="Q469" s="379" t="s">
        <v>1028</v>
      </c>
      <c r="R469" s="385">
        <v>1749690</v>
      </c>
      <c r="S469" s="385">
        <v>1749690</v>
      </c>
      <c r="T469" s="385">
        <v>1749690</v>
      </c>
      <c r="U469" s="385">
        <v>1129388.42</v>
      </c>
      <c r="V469" s="385">
        <v>1129388.42</v>
      </c>
      <c r="W469" s="385">
        <v>1126996.3600000001</v>
      </c>
      <c r="X469" s="390">
        <v>0.6454791534500397</v>
      </c>
      <c r="Y469" s="390">
        <v>0.65</v>
      </c>
    </row>
    <row r="470" spans="1:25" customFormat="1" ht="27" x14ac:dyDescent="0.2">
      <c r="A470" s="259">
        <v>3</v>
      </c>
      <c r="B470" s="259" t="s">
        <v>175</v>
      </c>
      <c r="C470" s="259" t="s">
        <v>350</v>
      </c>
      <c r="D470" s="259" t="s">
        <v>1902</v>
      </c>
      <c r="E470" s="260" t="s">
        <v>1903</v>
      </c>
      <c r="F470" s="259" t="s">
        <v>1025</v>
      </c>
      <c r="G470" s="260" t="s">
        <v>681</v>
      </c>
      <c r="H470" s="259" t="s">
        <v>1026</v>
      </c>
      <c r="I470" s="259" t="s">
        <v>1037</v>
      </c>
      <c r="J470" s="260" t="s">
        <v>186</v>
      </c>
      <c r="K470" s="259" t="s">
        <v>587</v>
      </c>
      <c r="L470" s="259" t="s">
        <v>506</v>
      </c>
      <c r="M470" s="259" t="s">
        <v>1460</v>
      </c>
      <c r="N470" s="259" t="s">
        <v>178</v>
      </c>
      <c r="O470" s="377" t="s">
        <v>1042</v>
      </c>
      <c r="P470" s="378" t="s">
        <v>2021</v>
      </c>
      <c r="Q470" s="379" t="s">
        <v>1904</v>
      </c>
      <c r="R470" s="385">
        <v>0</v>
      </c>
      <c r="S470" s="385">
        <v>560000</v>
      </c>
      <c r="T470" s="385">
        <v>560000</v>
      </c>
      <c r="U470" s="385">
        <v>413781.79</v>
      </c>
      <c r="V470" s="385">
        <v>413781.79</v>
      </c>
      <c r="W470" s="385">
        <v>413781.79</v>
      </c>
      <c r="X470" s="390">
        <v>0.73889605357142851</v>
      </c>
      <c r="Y470" s="390">
        <v>0.74</v>
      </c>
    </row>
    <row r="471" spans="1:25" customFormat="1" ht="27" x14ac:dyDescent="0.2">
      <c r="A471" s="259">
        <v>4</v>
      </c>
      <c r="B471" s="259" t="s">
        <v>175</v>
      </c>
      <c r="C471" s="259" t="s">
        <v>350</v>
      </c>
      <c r="D471" s="259" t="s">
        <v>1905</v>
      </c>
      <c r="E471" s="260" t="s">
        <v>1903</v>
      </c>
      <c r="F471" s="259" t="s">
        <v>1025</v>
      </c>
      <c r="G471" s="260" t="s">
        <v>681</v>
      </c>
      <c r="H471" s="259" t="s">
        <v>1026</v>
      </c>
      <c r="I471" s="259" t="s">
        <v>1037</v>
      </c>
      <c r="J471" s="260" t="s">
        <v>186</v>
      </c>
      <c r="K471" s="259" t="s">
        <v>587</v>
      </c>
      <c r="L471" s="259" t="s">
        <v>506</v>
      </c>
      <c r="M471" s="259" t="s">
        <v>1460</v>
      </c>
      <c r="N471" s="259" t="s">
        <v>178</v>
      </c>
      <c r="O471" s="377" t="s">
        <v>1027</v>
      </c>
      <c r="P471" s="378" t="s">
        <v>2021</v>
      </c>
      <c r="Q471" s="379" t="s">
        <v>1592</v>
      </c>
      <c r="R471" s="385">
        <v>0</v>
      </c>
      <c r="S471" s="385">
        <v>273858.56</v>
      </c>
      <c r="T471" s="385">
        <v>273858.56</v>
      </c>
      <c r="U471" s="385">
        <v>273858.56</v>
      </c>
      <c r="V471" s="385">
        <v>273858.56</v>
      </c>
      <c r="W471" s="385">
        <v>273858.56</v>
      </c>
      <c r="X471" s="390">
        <v>1</v>
      </c>
      <c r="Y471" s="390">
        <v>0.9</v>
      </c>
    </row>
    <row r="472" spans="1:25" customFormat="1" ht="12.75" x14ac:dyDescent="0.2">
      <c r="A472" s="255">
        <v>4</v>
      </c>
      <c r="B472" s="256" t="s">
        <v>1029</v>
      </c>
      <c r="C472" s="256"/>
      <c r="D472" s="256"/>
      <c r="E472" s="256"/>
      <c r="F472" s="256"/>
      <c r="G472" s="256"/>
      <c r="H472" s="256"/>
      <c r="I472" s="256"/>
      <c r="J472" s="256"/>
      <c r="K472" s="256"/>
      <c r="L472" s="256"/>
      <c r="M472" s="256"/>
      <c r="N472" s="256"/>
      <c r="O472" s="381"/>
      <c r="P472" s="382"/>
      <c r="Q472" s="382"/>
      <c r="R472" s="386">
        <f>SUM(R468:R471)</f>
        <v>9490171</v>
      </c>
      <c r="S472" s="386">
        <f t="shared" ref="S472:W472" si="44">SUM(S468:S471)</f>
        <v>13093762.91</v>
      </c>
      <c r="T472" s="386">
        <f t="shared" si="44"/>
        <v>12570534.960000001</v>
      </c>
      <c r="U472" s="386">
        <f t="shared" si="44"/>
        <v>8744878.0899999999</v>
      </c>
      <c r="V472" s="386">
        <f t="shared" si="44"/>
        <v>8744878.0899999999</v>
      </c>
      <c r="W472" s="386">
        <f t="shared" si="44"/>
        <v>8706787.6300000008</v>
      </c>
      <c r="X472" s="391"/>
      <c r="Y472" s="391"/>
    </row>
    <row r="473" spans="1:25" customFormat="1" ht="12.75" x14ac:dyDescent="0.2">
      <c r="A473" s="255"/>
      <c r="B473" s="256" t="s">
        <v>1398</v>
      </c>
      <c r="C473" s="256"/>
      <c r="D473" s="256"/>
      <c r="E473" s="256"/>
      <c r="F473" s="256"/>
      <c r="G473" s="256"/>
      <c r="H473" s="256"/>
      <c r="I473" s="256"/>
      <c r="J473" s="256"/>
      <c r="K473" s="256"/>
      <c r="L473" s="256"/>
      <c r="M473" s="256"/>
      <c r="N473" s="256"/>
      <c r="O473" s="381"/>
      <c r="P473" s="382"/>
      <c r="Q473" s="382"/>
      <c r="R473" s="386"/>
      <c r="S473" s="386"/>
      <c r="T473" s="386"/>
      <c r="U473" s="386"/>
      <c r="V473" s="386"/>
      <c r="W473" s="386"/>
      <c r="X473" s="391"/>
      <c r="Y473" s="391"/>
    </row>
    <row r="474" spans="1:25" customFormat="1" ht="18" x14ac:dyDescent="0.2">
      <c r="A474" s="259">
        <v>1</v>
      </c>
      <c r="B474" s="259" t="s">
        <v>327</v>
      </c>
      <c r="C474" s="259" t="s">
        <v>437</v>
      </c>
      <c r="D474" s="259" t="s">
        <v>382</v>
      </c>
      <c r="E474" s="260" t="s">
        <v>383</v>
      </c>
      <c r="F474" s="259" t="s">
        <v>1025</v>
      </c>
      <c r="G474" s="260" t="s">
        <v>681</v>
      </c>
      <c r="H474" s="259" t="s">
        <v>1026</v>
      </c>
      <c r="I474" s="259" t="s">
        <v>1037</v>
      </c>
      <c r="J474" s="260" t="s">
        <v>186</v>
      </c>
      <c r="K474" s="259" t="s">
        <v>492</v>
      </c>
      <c r="L474" s="259" t="s">
        <v>493</v>
      </c>
      <c r="M474" s="259" t="s">
        <v>492</v>
      </c>
      <c r="N474" s="259" t="s">
        <v>178</v>
      </c>
      <c r="O474" s="377" t="s">
        <v>1033</v>
      </c>
      <c r="P474" s="378" t="s">
        <v>2021</v>
      </c>
      <c r="Q474" s="379" t="s">
        <v>1028</v>
      </c>
      <c r="R474" s="385">
        <v>5034220</v>
      </c>
      <c r="S474" s="385">
        <v>5467222.9400000004</v>
      </c>
      <c r="T474" s="385">
        <v>4845166.51</v>
      </c>
      <c r="U474" s="385">
        <v>3474822.35</v>
      </c>
      <c r="V474" s="385">
        <v>3474822.35</v>
      </c>
      <c r="W474" s="385">
        <v>3462614.19</v>
      </c>
      <c r="X474" s="390">
        <v>0.63557356049577884</v>
      </c>
      <c r="Y474" s="390">
        <v>0.64</v>
      </c>
    </row>
    <row r="475" spans="1:25" customFormat="1" ht="36" x14ac:dyDescent="0.2">
      <c r="A475" s="259">
        <v>2</v>
      </c>
      <c r="B475" s="259" t="s">
        <v>327</v>
      </c>
      <c r="C475" s="259" t="s">
        <v>437</v>
      </c>
      <c r="D475" s="259" t="s">
        <v>365</v>
      </c>
      <c r="E475" s="260" t="s">
        <v>438</v>
      </c>
      <c r="F475" s="259" t="s">
        <v>1025</v>
      </c>
      <c r="G475" s="260" t="s">
        <v>681</v>
      </c>
      <c r="H475" s="259" t="s">
        <v>1026</v>
      </c>
      <c r="I475" s="259" t="s">
        <v>1037</v>
      </c>
      <c r="J475" s="260" t="s">
        <v>349</v>
      </c>
      <c r="K475" s="259" t="s">
        <v>492</v>
      </c>
      <c r="L475" s="259" t="s">
        <v>533</v>
      </c>
      <c r="M475" s="259" t="s">
        <v>1399</v>
      </c>
      <c r="N475" s="259" t="s">
        <v>178</v>
      </c>
      <c r="O475" s="377" t="s">
        <v>1027</v>
      </c>
      <c r="P475" s="378" t="s">
        <v>2021</v>
      </c>
      <c r="Q475" s="379" t="s">
        <v>1028</v>
      </c>
      <c r="R475" s="385">
        <v>470000</v>
      </c>
      <c r="S475" s="385">
        <v>470000</v>
      </c>
      <c r="T475" s="385">
        <v>232000</v>
      </c>
      <c r="U475" s="385">
        <v>232000</v>
      </c>
      <c r="V475" s="385">
        <v>232000</v>
      </c>
      <c r="W475" s="385">
        <v>232000</v>
      </c>
      <c r="X475" s="390">
        <v>0.49361702127659574</v>
      </c>
      <c r="Y475" s="390">
        <v>0.49</v>
      </c>
    </row>
    <row r="476" spans="1:25" customFormat="1" ht="18" x14ac:dyDescent="0.2">
      <c r="A476" s="259">
        <v>3</v>
      </c>
      <c r="B476" s="259" t="s">
        <v>327</v>
      </c>
      <c r="C476" s="259" t="s">
        <v>437</v>
      </c>
      <c r="D476" s="259" t="s">
        <v>1906</v>
      </c>
      <c r="E476" s="260" t="s">
        <v>383</v>
      </c>
      <c r="F476" s="259" t="s">
        <v>1025</v>
      </c>
      <c r="G476" s="260" t="s">
        <v>681</v>
      </c>
      <c r="H476" s="259" t="s">
        <v>1026</v>
      </c>
      <c r="I476" s="259" t="s">
        <v>1037</v>
      </c>
      <c r="J476" s="260" t="s">
        <v>186</v>
      </c>
      <c r="K476" s="259" t="s">
        <v>587</v>
      </c>
      <c r="L476" s="259" t="s">
        <v>506</v>
      </c>
      <c r="M476" s="259" t="s">
        <v>1460</v>
      </c>
      <c r="N476" s="259" t="s">
        <v>178</v>
      </c>
      <c r="O476" s="377" t="s">
        <v>1042</v>
      </c>
      <c r="P476" s="378" t="s">
        <v>2021</v>
      </c>
      <c r="Q476" s="379" t="s">
        <v>1051</v>
      </c>
      <c r="R476" s="385">
        <v>0</v>
      </c>
      <c r="S476" s="385">
        <v>20000</v>
      </c>
      <c r="T476" s="385">
        <v>20000</v>
      </c>
      <c r="U476" s="385">
        <v>13507.8</v>
      </c>
      <c r="V476" s="385">
        <v>13507.8</v>
      </c>
      <c r="W476" s="385">
        <v>13507.8</v>
      </c>
      <c r="X476" s="390">
        <v>0.67538999999999993</v>
      </c>
      <c r="Y476" s="390">
        <v>0.68</v>
      </c>
    </row>
    <row r="477" spans="1:25" customFormat="1" ht="18" x14ac:dyDescent="0.2">
      <c r="A477" s="259">
        <v>4</v>
      </c>
      <c r="B477" s="259" t="s">
        <v>327</v>
      </c>
      <c r="C477" s="259" t="s">
        <v>437</v>
      </c>
      <c r="D477" s="259" t="s">
        <v>1907</v>
      </c>
      <c r="E477" s="260" t="s">
        <v>383</v>
      </c>
      <c r="F477" s="259" t="s">
        <v>1025</v>
      </c>
      <c r="G477" s="260" t="s">
        <v>681</v>
      </c>
      <c r="H477" s="259" t="s">
        <v>1026</v>
      </c>
      <c r="I477" s="259" t="s">
        <v>1037</v>
      </c>
      <c r="J477" s="260" t="s">
        <v>186</v>
      </c>
      <c r="K477" s="259" t="s">
        <v>587</v>
      </c>
      <c r="L477" s="259" t="s">
        <v>506</v>
      </c>
      <c r="M477" s="259" t="s">
        <v>1460</v>
      </c>
      <c r="N477" s="259" t="s">
        <v>178</v>
      </c>
      <c r="O477" s="377" t="s">
        <v>1027</v>
      </c>
      <c r="P477" s="378" t="s">
        <v>2021</v>
      </c>
      <c r="Q477" s="379" t="s">
        <v>1353</v>
      </c>
      <c r="R477" s="385">
        <v>0</v>
      </c>
      <c r="S477" s="385">
        <v>211869.74</v>
      </c>
      <c r="T477" s="385">
        <v>211869.74</v>
      </c>
      <c r="U477" s="385">
        <v>208714.4</v>
      </c>
      <c r="V477" s="385">
        <v>208714.4</v>
      </c>
      <c r="W477" s="385">
        <v>208714.4</v>
      </c>
      <c r="X477" s="390">
        <v>0.98510717009422866</v>
      </c>
      <c r="Y477" s="390">
        <v>0.99</v>
      </c>
    </row>
    <row r="478" spans="1:25" customFormat="1" ht="12.75" x14ac:dyDescent="0.2">
      <c r="A478" s="255">
        <v>4</v>
      </c>
      <c r="B478" s="256" t="s">
        <v>1029</v>
      </c>
      <c r="C478" s="256"/>
      <c r="D478" s="256"/>
      <c r="E478" s="256"/>
      <c r="F478" s="256"/>
      <c r="G478" s="256"/>
      <c r="H478" s="256"/>
      <c r="I478" s="256"/>
      <c r="J478" s="256"/>
      <c r="K478" s="256"/>
      <c r="L478" s="256"/>
      <c r="M478" s="256"/>
      <c r="N478" s="256"/>
      <c r="O478" s="381"/>
      <c r="P478" s="382"/>
      <c r="Q478" s="382"/>
      <c r="R478" s="386">
        <f>SUM(R474:R477)</f>
        <v>5504220</v>
      </c>
      <c r="S478" s="386">
        <f t="shared" ref="S478:W478" si="45">SUM(S474:S477)</f>
        <v>6169092.6800000006</v>
      </c>
      <c r="T478" s="386">
        <f t="shared" si="45"/>
        <v>5309036.25</v>
      </c>
      <c r="U478" s="386">
        <f t="shared" si="45"/>
        <v>3929044.55</v>
      </c>
      <c r="V478" s="386">
        <f t="shared" si="45"/>
        <v>3929044.55</v>
      </c>
      <c r="W478" s="386">
        <f t="shared" si="45"/>
        <v>3916836.3899999997</v>
      </c>
      <c r="X478" s="391"/>
      <c r="Y478" s="391"/>
    </row>
    <row r="479" spans="1:25" customFormat="1" ht="12.75" x14ac:dyDescent="0.2">
      <c r="A479" s="255"/>
      <c r="B479" s="256" t="s">
        <v>1400</v>
      </c>
      <c r="C479" s="256"/>
      <c r="D479" s="256"/>
      <c r="E479" s="256"/>
      <c r="F479" s="256"/>
      <c r="G479" s="256"/>
      <c r="H479" s="256"/>
      <c r="I479" s="256"/>
      <c r="J479" s="256"/>
      <c r="K479" s="256"/>
      <c r="L479" s="256"/>
      <c r="M479" s="256"/>
      <c r="N479" s="256"/>
      <c r="O479" s="381"/>
      <c r="P479" s="382"/>
      <c r="Q479" s="382"/>
      <c r="R479" s="386"/>
      <c r="S479" s="386"/>
      <c r="T479" s="386"/>
      <c r="U479" s="386"/>
      <c r="V479" s="386"/>
      <c r="W479" s="386"/>
      <c r="X479" s="391"/>
      <c r="Y479" s="391"/>
    </row>
    <row r="480" spans="1:25" customFormat="1" ht="18" x14ac:dyDescent="0.2">
      <c r="A480" s="259">
        <v>1</v>
      </c>
      <c r="B480" s="259" t="s">
        <v>263</v>
      </c>
      <c r="C480" s="259" t="s">
        <v>355</v>
      </c>
      <c r="D480" s="259" t="s">
        <v>356</v>
      </c>
      <c r="E480" s="260" t="s">
        <v>357</v>
      </c>
      <c r="F480" s="259" t="s">
        <v>1025</v>
      </c>
      <c r="G480" s="260" t="s">
        <v>681</v>
      </c>
      <c r="H480" s="259" t="s">
        <v>1026</v>
      </c>
      <c r="I480" s="259" t="s">
        <v>1037</v>
      </c>
      <c r="J480" s="260" t="s">
        <v>186</v>
      </c>
      <c r="K480" s="259" t="s">
        <v>492</v>
      </c>
      <c r="L480" s="259" t="s">
        <v>493</v>
      </c>
      <c r="M480" s="259" t="s">
        <v>492</v>
      </c>
      <c r="N480" s="259" t="s">
        <v>178</v>
      </c>
      <c r="O480" s="377" t="s">
        <v>1033</v>
      </c>
      <c r="P480" s="378" t="s">
        <v>2021</v>
      </c>
      <c r="Q480" s="379" t="s">
        <v>1028</v>
      </c>
      <c r="R480" s="385">
        <v>11535639</v>
      </c>
      <c r="S480" s="385">
        <v>12104335.82</v>
      </c>
      <c r="T480" s="385">
        <v>12047030.9</v>
      </c>
      <c r="U480" s="385">
        <v>7665555.1399999997</v>
      </c>
      <c r="V480" s="385">
        <v>7665475.1399999997</v>
      </c>
      <c r="W480" s="385">
        <v>7629386.1500000004</v>
      </c>
      <c r="X480" s="390">
        <v>0.63329002549104751</v>
      </c>
      <c r="Y480" s="390">
        <v>0.63</v>
      </c>
    </row>
    <row r="481" spans="1:25" customFormat="1" ht="18" x14ac:dyDescent="0.2">
      <c r="A481" s="259">
        <v>2</v>
      </c>
      <c r="B481" s="259" t="s">
        <v>198</v>
      </c>
      <c r="C481" s="259" t="s">
        <v>355</v>
      </c>
      <c r="D481" s="259" t="s">
        <v>358</v>
      </c>
      <c r="E481" s="260" t="s">
        <v>359</v>
      </c>
      <c r="F481" s="259" t="s">
        <v>1025</v>
      </c>
      <c r="G481" s="260" t="s">
        <v>681</v>
      </c>
      <c r="H481" s="259" t="s">
        <v>1026</v>
      </c>
      <c r="I481" s="259" t="s">
        <v>1037</v>
      </c>
      <c r="J481" s="260" t="s">
        <v>186</v>
      </c>
      <c r="K481" s="259" t="s">
        <v>492</v>
      </c>
      <c r="L481" s="259" t="s">
        <v>493</v>
      </c>
      <c r="M481" s="259" t="s">
        <v>492</v>
      </c>
      <c r="N481" s="259" t="s">
        <v>178</v>
      </c>
      <c r="O481" s="377" t="s">
        <v>1033</v>
      </c>
      <c r="P481" s="378" t="s">
        <v>2021</v>
      </c>
      <c r="Q481" s="379" t="s">
        <v>1028</v>
      </c>
      <c r="R481" s="385">
        <v>7716150</v>
      </c>
      <c r="S481" s="385">
        <v>6585249.5</v>
      </c>
      <c r="T481" s="385">
        <v>6412814.7599999998</v>
      </c>
      <c r="U481" s="385">
        <v>4648767.4000000004</v>
      </c>
      <c r="V481" s="385">
        <v>4648767.4000000004</v>
      </c>
      <c r="W481" s="385">
        <v>4515136.91</v>
      </c>
      <c r="X481" s="390">
        <v>0.7059364113690757</v>
      </c>
      <c r="Y481" s="390">
        <v>0.71</v>
      </c>
    </row>
    <row r="482" spans="1:25" customFormat="1" ht="18" x14ac:dyDescent="0.2">
      <c r="A482" s="259">
        <v>3</v>
      </c>
      <c r="B482" s="259" t="s">
        <v>198</v>
      </c>
      <c r="C482" s="259" t="s">
        <v>355</v>
      </c>
      <c r="D482" s="259" t="s">
        <v>360</v>
      </c>
      <c r="E482" s="260" t="s">
        <v>361</v>
      </c>
      <c r="F482" s="259" t="s">
        <v>1025</v>
      </c>
      <c r="G482" s="260" t="s">
        <v>681</v>
      </c>
      <c r="H482" s="259" t="s">
        <v>1026</v>
      </c>
      <c r="I482" s="259" t="s">
        <v>1037</v>
      </c>
      <c r="J482" s="260" t="s">
        <v>186</v>
      </c>
      <c r="K482" s="259" t="s">
        <v>492</v>
      </c>
      <c r="L482" s="259" t="s">
        <v>493</v>
      </c>
      <c r="M482" s="259" t="s">
        <v>492</v>
      </c>
      <c r="N482" s="259" t="s">
        <v>178</v>
      </c>
      <c r="O482" s="377" t="s">
        <v>1033</v>
      </c>
      <c r="P482" s="378" t="s">
        <v>2021</v>
      </c>
      <c r="Q482" s="379" t="s">
        <v>1028</v>
      </c>
      <c r="R482" s="385">
        <v>3656650</v>
      </c>
      <c r="S482" s="385">
        <v>3698133.02</v>
      </c>
      <c r="T482" s="385">
        <v>3698133.02</v>
      </c>
      <c r="U482" s="385">
        <v>2464024.8199999998</v>
      </c>
      <c r="V482" s="385">
        <v>2464024.8199999998</v>
      </c>
      <c r="W482" s="385">
        <v>2463192.7999999998</v>
      </c>
      <c r="X482" s="390">
        <v>0.66628885620777367</v>
      </c>
      <c r="Y482" s="390">
        <v>0.67</v>
      </c>
    </row>
    <row r="483" spans="1:25" customFormat="1" ht="18" x14ac:dyDescent="0.2">
      <c r="A483" s="259">
        <v>4</v>
      </c>
      <c r="B483" s="259" t="s">
        <v>263</v>
      </c>
      <c r="C483" s="259" t="s">
        <v>355</v>
      </c>
      <c r="D483" s="259" t="s">
        <v>1908</v>
      </c>
      <c r="E483" s="260" t="s">
        <v>357</v>
      </c>
      <c r="F483" s="259" t="s">
        <v>1025</v>
      </c>
      <c r="G483" s="260" t="s">
        <v>681</v>
      </c>
      <c r="H483" s="259" t="s">
        <v>1026</v>
      </c>
      <c r="I483" s="259" t="s">
        <v>1037</v>
      </c>
      <c r="J483" s="260" t="s">
        <v>186</v>
      </c>
      <c r="K483" s="259" t="s">
        <v>587</v>
      </c>
      <c r="L483" s="259" t="s">
        <v>506</v>
      </c>
      <c r="M483" s="259" t="s">
        <v>1460</v>
      </c>
      <c r="N483" s="259" t="s">
        <v>178</v>
      </c>
      <c r="O483" s="377" t="s">
        <v>1042</v>
      </c>
      <c r="P483" s="378" t="s">
        <v>2021</v>
      </c>
      <c r="Q483" s="379" t="s">
        <v>1890</v>
      </c>
      <c r="R483" s="385">
        <v>0</v>
      </c>
      <c r="S483" s="385">
        <v>929755.65</v>
      </c>
      <c r="T483" s="385">
        <v>929755.65</v>
      </c>
      <c r="U483" s="385">
        <v>731278.35</v>
      </c>
      <c r="V483" s="385">
        <v>731278.35</v>
      </c>
      <c r="W483" s="385">
        <v>731278.35</v>
      </c>
      <c r="X483" s="390">
        <v>0.7865274601988167</v>
      </c>
      <c r="Y483" s="390">
        <v>0.79</v>
      </c>
    </row>
    <row r="484" spans="1:25" customFormat="1" ht="18" x14ac:dyDescent="0.2">
      <c r="A484" s="259">
        <v>5</v>
      </c>
      <c r="B484" s="259" t="s">
        <v>198</v>
      </c>
      <c r="C484" s="259" t="s">
        <v>355</v>
      </c>
      <c r="D484" s="259" t="s">
        <v>1909</v>
      </c>
      <c r="E484" s="260" t="s">
        <v>359</v>
      </c>
      <c r="F484" s="259" t="s">
        <v>1025</v>
      </c>
      <c r="G484" s="260" t="s">
        <v>681</v>
      </c>
      <c r="H484" s="259" t="s">
        <v>1026</v>
      </c>
      <c r="I484" s="259" t="s">
        <v>1037</v>
      </c>
      <c r="J484" s="260" t="s">
        <v>186</v>
      </c>
      <c r="K484" s="259" t="s">
        <v>587</v>
      </c>
      <c r="L484" s="259" t="s">
        <v>506</v>
      </c>
      <c r="M484" s="259" t="s">
        <v>1460</v>
      </c>
      <c r="N484" s="259" t="s">
        <v>178</v>
      </c>
      <c r="O484" s="377" t="s">
        <v>1042</v>
      </c>
      <c r="P484" s="378" t="s">
        <v>2021</v>
      </c>
      <c r="Q484" s="379" t="s">
        <v>1431</v>
      </c>
      <c r="R484" s="385">
        <v>0</v>
      </c>
      <c r="S484" s="385">
        <v>148935.79999999999</v>
      </c>
      <c r="T484" s="385">
        <v>148935.79999999999</v>
      </c>
      <c r="U484" s="385">
        <v>147793.60999999999</v>
      </c>
      <c r="V484" s="385">
        <v>147793.60999999999</v>
      </c>
      <c r="W484" s="385">
        <v>147793.60999999999</v>
      </c>
      <c r="X484" s="390">
        <v>0.99233099093703458</v>
      </c>
      <c r="Y484" s="390">
        <v>0.99</v>
      </c>
    </row>
    <row r="485" spans="1:25" customFormat="1" ht="18" x14ac:dyDescent="0.2">
      <c r="A485" s="259">
        <v>6</v>
      </c>
      <c r="B485" s="259" t="s">
        <v>198</v>
      </c>
      <c r="C485" s="259" t="s">
        <v>355</v>
      </c>
      <c r="D485" s="259" t="s">
        <v>1910</v>
      </c>
      <c r="E485" s="260" t="s">
        <v>361</v>
      </c>
      <c r="F485" s="259" t="s">
        <v>1025</v>
      </c>
      <c r="G485" s="260" t="s">
        <v>681</v>
      </c>
      <c r="H485" s="259" t="s">
        <v>1026</v>
      </c>
      <c r="I485" s="259" t="s">
        <v>1037</v>
      </c>
      <c r="J485" s="260" t="s">
        <v>186</v>
      </c>
      <c r="K485" s="259" t="s">
        <v>587</v>
      </c>
      <c r="L485" s="259" t="s">
        <v>506</v>
      </c>
      <c r="M485" s="259" t="s">
        <v>1460</v>
      </c>
      <c r="N485" s="259" t="s">
        <v>178</v>
      </c>
      <c r="O485" s="377" t="s">
        <v>1042</v>
      </c>
      <c r="P485" s="378" t="s">
        <v>2021</v>
      </c>
      <c r="Q485" s="379" t="s">
        <v>1353</v>
      </c>
      <c r="R485" s="385">
        <v>0</v>
      </c>
      <c r="S485" s="385">
        <v>46800</v>
      </c>
      <c r="T485" s="385">
        <v>46800</v>
      </c>
      <c r="U485" s="385">
        <v>31073.55</v>
      </c>
      <c r="V485" s="385">
        <v>31073.55</v>
      </c>
      <c r="W485" s="385">
        <v>31073.55</v>
      </c>
      <c r="X485" s="390">
        <v>0.66396474358974356</v>
      </c>
      <c r="Y485" s="390">
        <v>0.66</v>
      </c>
    </row>
    <row r="486" spans="1:25" customFormat="1" ht="18" x14ac:dyDescent="0.2">
      <c r="A486" s="259">
        <v>7</v>
      </c>
      <c r="B486" s="259" t="s">
        <v>263</v>
      </c>
      <c r="C486" s="259" t="s">
        <v>355</v>
      </c>
      <c r="D486" s="259" t="s">
        <v>1911</v>
      </c>
      <c r="E486" s="260" t="s">
        <v>357</v>
      </c>
      <c r="F486" s="259" t="s">
        <v>1025</v>
      </c>
      <c r="G486" s="260" t="s">
        <v>681</v>
      </c>
      <c r="H486" s="259" t="s">
        <v>1026</v>
      </c>
      <c r="I486" s="259" t="s">
        <v>1037</v>
      </c>
      <c r="J486" s="260" t="s">
        <v>1912</v>
      </c>
      <c r="K486" s="259" t="s">
        <v>587</v>
      </c>
      <c r="L486" s="259" t="s">
        <v>506</v>
      </c>
      <c r="M486" s="259" t="s">
        <v>1460</v>
      </c>
      <c r="N486" s="259" t="s">
        <v>178</v>
      </c>
      <c r="O486" s="377" t="s">
        <v>1027</v>
      </c>
      <c r="P486" s="378" t="s">
        <v>2021</v>
      </c>
      <c r="Q486" s="379" t="s">
        <v>1051</v>
      </c>
      <c r="R486" s="385">
        <v>0</v>
      </c>
      <c r="S486" s="385">
        <v>12895.59</v>
      </c>
      <c r="T486" s="385">
        <v>12895.59</v>
      </c>
      <c r="U486" s="385">
        <v>12357.62</v>
      </c>
      <c r="V486" s="385">
        <v>12357.62</v>
      </c>
      <c r="W486" s="385">
        <v>12357.62</v>
      </c>
      <c r="X486" s="390">
        <v>0.95828263770792965</v>
      </c>
      <c r="Y486" s="390">
        <v>0.96</v>
      </c>
    </row>
    <row r="487" spans="1:25" customFormat="1" ht="18" x14ac:dyDescent="0.2">
      <c r="A487" s="259">
        <v>8</v>
      </c>
      <c r="B487" s="259" t="s">
        <v>198</v>
      </c>
      <c r="C487" s="259" t="s">
        <v>355</v>
      </c>
      <c r="D487" s="259" t="s">
        <v>1913</v>
      </c>
      <c r="E487" s="260" t="s">
        <v>359</v>
      </c>
      <c r="F487" s="259" t="s">
        <v>1025</v>
      </c>
      <c r="G487" s="260" t="s">
        <v>681</v>
      </c>
      <c r="H487" s="259" t="s">
        <v>1026</v>
      </c>
      <c r="I487" s="259" t="s">
        <v>1037</v>
      </c>
      <c r="J487" s="260" t="s">
        <v>186</v>
      </c>
      <c r="K487" s="259" t="s">
        <v>587</v>
      </c>
      <c r="L487" s="259" t="s">
        <v>506</v>
      </c>
      <c r="M487" s="259" t="s">
        <v>1460</v>
      </c>
      <c r="N487" s="259" t="s">
        <v>178</v>
      </c>
      <c r="O487" s="377" t="s">
        <v>1027</v>
      </c>
      <c r="P487" s="378" t="s">
        <v>2021</v>
      </c>
      <c r="Q487" s="379" t="s">
        <v>1592</v>
      </c>
      <c r="R487" s="385">
        <v>0</v>
      </c>
      <c r="S487" s="385">
        <v>216243.43</v>
      </c>
      <c r="T487" s="385">
        <v>216243.43</v>
      </c>
      <c r="U487" s="385">
        <v>204807.77</v>
      </c>
      <c r="V487" s="385">
        <v>204807.77</v>
      </c>
      <c r="W487" s="385">
        <v>204807.77</v>
      </c>
      <c r="X487" s="390">
        <v>0.94711672858685236</v>
      </c>
      <c r="Y487" s="390">
        <v>0.95</v>
      </c>
    </row>
    <row r="488" spans="1:25" customFormat="1" ht="18" x14ac:dyDescent="0.2">
      <c r="A488" s="259">
        <v>9</v>
      </c>
      <c r="B488" s="259" t="s">
        <v>198</v>
      </c>
      <c r="C488" s="259" t="s">
        <v>355</v>
      </c>
      <c r="D488" s="259" t="s">
        <v>1914</v>
      </c>
      <c r="E488" s="260" t="s">
        <v>1915</v>
      </c>
      <c r="F488" s="259" t="s">
        <v>1025</v>
      </c>
      <c r="G488" s="260" t="s">
        <v>681</v>
      </c>
      <c r="H488" s="259" t="s">
        <v>1026</v>
      </c>
      <c r="I488" s="259" t="s">
        <v>1037</v>
      </c>
      <c r="J488" s="260" t="s">
        <v>186</v>
      </c>
      <c r="K488" s="259" t="s">
        <v>587</v>
      </c>
      <c r="L488" s="259" t="s">
        <v>506</v>
      </c>
      <c r="M488" s="259" t="s">
        <v>1460</v>
      </c>
      <c r="N488" s="259" t="s">
        <v>178</v>
      </c>
      <c r="O488" s="377" t="s">
        <v>1355</v>
      </c>
      <c r="P488" s="378" t="s">
        <v>2021</v>
      </c>
      <c r="Q488" s="379" t="s">
        <v>1051</v>
      </c>
      <c r="R488" s="385">
        <v>0</v>
      </c>
      <c r="S488" s="385">
        <v>19951.45</v>
      </c>
      <c r="T488" s="385">
        <v>19951.45</v>
      </c>
      <c r="U488" s="385">
        <v>19951.45</v>
      </c>
      <c r="V488" s="385">
        <v>19951.45</v>
      </c>
      <c r="W488" s="385">
        <v>0</v>
      </c>
      <c r="X488" s="390">
        <v>1</v>
      </c>
      <c r="Y488" s="390">
        <v>0</v>
      </c>
    </row>
    <row r="489" spans="1:25" customFormat="1" ht="18" x14ac:dyDescent="0.2">
      <c r="A489" s="259">
        <v>10</v>
      </c>
      <c r="B489" s="259" t="s">
        <v>198</v>
      </c>
      <c r="C489" s="259" t="s">
        <v>355</v>
      </c>
      <c r="D489" s="259" t="s">
        <v>439</v>
      </c>
      <c r="E489" s="260" t="s">
        <v>646</v>
      </c>
      <c r="F489" s="259" t="s">
        <v>1025</v>
      </c>
      <c r="G489" s="260" t="s">
        <v>681</v>
      </c>
      <c r="H489" s="259" t="s">
        <v>1026</v>
      </c>
      <c r="I489" s="259" t="s">
        <v>1037</v>
      </c>
      <c r="J489" s="260" t="s">
        <v>254</v>
      </c>
      <c r="K489" s="259" t="s">
        <v>560</v>
      </c>
      <c r="L489" s="259" t="s">
        <v>493</v>
      </c>
      <c r="M489" s="259" t="s">
        <v>178</v>
      </c>
      <c r="N489" s="259" t="s">
        <v>178</v>
      </c>
      <c r="O489" s="377" t="s">
        <v>1027</v>
      </c>
      <c r="P489" s="378" t="s">
        <v>2021</v>
      </c>
      <c r="Q489" s="379" t="s">
        <v>1028</v>
      </c>
      <c r="R489" s="385">
        <v>300000</v>
      </c>
      <c r="S489" s="385">
        <v>300000</v>
      </c>
      <c r="T489" s="385">
        <v>0</v>
      </c>
      <c r="U489" s="385">
        <v>0</v>
      </c>
      <c r="V489" s="385">
        <v>0</v>
      </c>
      <c r="W489" s="385">
        <v>0</v>
      </c>
      <c r="X489" s="390">
        <v>0</v>
      </c>
      <c r="Y489" s="390">
        <v>0</v>
      </c>
    </row>
    <row r="490" spans="1:25" customFormat="1" ht="12.75" x14ac:dyDescent="0.2">
      <c r="A490" s="255">
        <v>10</v>
      </c>
      <c r="B490" s="256" t="s">
        <v>1029</v>
      </c>
      <c r="C490" s="256"/>
      <c r="D490" s="256"/>
      <c r="E490" s="256"/>
      <c r="F490" s="256"/>
      <c r="G490" s="256"/>
      <c r="H490" s="256"/>
      <c r="I490" s="256"/>
      <c r="J490" s="256"/>
      <c r="K490" s="256"/>
      <c r="L490" s="256"/>
      <c r="M490" s="256"/>
      <c r="N490" s="256"/>
      <c r="O490" s="381"/>
      <c r="P490" s="382"/>
      <c r="Q490" s="382"/>
      <c r="R490" s="386">
        <f>SUM(R480:R489)</f>
        <v>23208439</v>
      </c>
      <c r="S490" s="386">
        <f t="shared" ref="S490:W490" si="46">SUM(S480:S489)</f>
        <v>24062300.259999998</v>
      </c>
      <c r="T490" s="386">
        <f t="shared" si="46"/>
        <v>23532560.599999998</v>
      </c>
      <c r="U490" s="386">
        <f t="shared" si="46"/>
        <v>15925609.709999997</v>
      </c>
      <c r="V490" s="386">
        <f t="shared" si="46"/>
        <v>15925529.709999997</v>
      </c>
      <c r="W490" s="386">
        <f t="shared" si="46"/>
        <v>15735026.759999998</v>
      </c>
      <c r="X490" s="391"/>
      <c r="Y490" s="391"/>
    </row>
    <row r="491" spans="1:25" customFormat="1" ht="12.75" x14ac:dyDescent="0.2">
      <c r="A491" s="255"/>
      <c r="B491" s="256" t="s">
        <v>1401</v>
      </c>
      <c r="C491" s="256"/>
      <c r="D491" s="256"/>
      <c r="E491" s="256"/>
      <c r="F491" s="256"/>
      <c r="G491" s="256"/>
      <c r="H491" s="256"/>
      <c r="I491" s="256"/>
      <c r="J491" s="256"/>
      <c r="K491" s="256"/>
      <c r="L491" s="256"/>
      <c r="M491" s="256"/>
      <c r="N491" s="256"/>
      <c r="O491" s="381"/>
      <c r="P491" s="382"/>
      <c r="Q491" s="382"/>
      <c r="R491" s="386"/>
      <c r="S491" s="386"/>
      <c r="T491" s="386"/>
      <c r="U491" s="386"/>
      <c r="V491" s="386"/>
      <c r="W491" s="386"/>
      <c r="X491" s="391"/>
      <c r="Y491" s="391"/>
    </row>
    <row r="492" spans="1:25" customFormat="1" ht="18" x14ac:dyDescent="0.2">
      <c r="A492" s="259">
        <v>1</v>
      </c>
      <c r="B492" s="259" t="s">
        <v>323</v>
      </c>
      <c r="C492" s="259" t="s">
        <v>440</v>
      </c>
      <c r="D492" s="259" t="s">
        <v>370</v>
      </c>
      <c r="E492" s="260" t="s">
        <v>647</v>
      </c>
      <c r="F492" s="259" t="s">
        <v>1025</v>
      </c>
      <c r="G492" s="260" t="s">
        <v>681</v>
      </c>
      <c r="H492" s="259" t="s">
        <v>1026</v>
      </c>
      <c r="I492" s="259" t="s">
        <v>1037</v>
      </c>
      <c r="J492" s="260" t="s">
        <v>186</v>
      </c>
      <c r="K492" s="259" t="s">
        <v>492</v>
      </c>
      <c r="L492" s="259" t="s">
        <v>493</v>
      </c>
      <c r="M492" s="259" t="s">
        <v>492</v>
      </c>
      <c r="N492" s="259" t="s">
        <v>178</v>
      </c>
      <c r="O492" s="377" t="s">
        <v>1033</v>
      </c>
      <c r="P492" s="378" t="s">
        <v>2021</v>
      </c>
      <c r="Q492" s="379" t="s">
        <v>1028</v>
      </c>
      <c r="R492" s="385">
        <v>7566774</v>
      </c>
      <c r="S492" s="385">
        <v>10102041.77</v>
      </c>
      <c r="T492" s="385">
        <v>10013893.609999999</v>
      </c>
      <c r="U492" s="385">
        <v>6943774.7599999998</v>
      </c>
      <c r="V492" s="385">
        <v>6943774.7599999998</v>
      </c>
      <c r="W492" s="385">
        <v>6886894.6900000004</v>
      </c>
      <c r="X492" s="390">
        <v>0.68736349721111878</v>
      </c>
      <c r="Y492" s="390">
        <v>0.69</v>
      </c>
    </row>
    <row r="493" spans="1:25" customFormat="1" ht="18" x14ac:dyDescent="0.2">
      <c r="A493" s="259">
        <v>2</v>
      </c>
      <c r="B493" s="259" t="s">
        <v>323</v>
      </c>
      <c r="C493" s="259" t="s">
        <v>440</v>
      </c>
      <c r="D493" s="259" t="s">
        <v>353</v>
      </c>
      <c r="E493" s="260" t="s">
        <v>374</v>
      </c>
      <c r="F493" s="259" t="s">
        <v>1025</v>
      </c>
      <c r="G493" s="260" t="s">
        <v>681</v>
      </c>
      <c r="H493" s="259" t="s">
        <v>1026</v>
      </c>
      <c r="I493" s="259" t="s">
        <v>1037</v>
      </c>
      <c r="J493" s="260" t="s">
        <v>186</v>
      </c>
      <c r="K493" s="259" t="s">
        <v>492</v>
      </c>
      <c r="L493" s="259" t="s">
        <v>493</v>
      </c>
      <c r="M493" s="259" t="s">
        <v>492</v>
      </c>
      <c r="N493" s="259" t="s">
        <v>178</v>
      </c>
      <c r="O493" s="377" t="s">
        <v>1038</v>
      </c>
      <c r="P493" s="378" t="s">
        <v>2021</v>
      </c>
      <c r="Q493" s="379" t="s">
        <v>1402</v>
      </c>
      <c r="R493" s="385">
        <v>3216019.83</v>
      </c>
      <c r="S493" s="385">
        <v>3424232</v>
      </c>
      <c r="T493" s="385">
        <v>3141868</v>
      </c>
      <c r="U493" s="385">
        <v>3141868</v>
      </c>
      <c r="V493" s="385">
        <v>3141868</v>
      </c>
      <c r="W493" s="385">
        <v>2889936</v>
      </c>
      <c r="X493" s="390">
        <v>0.91753946578386048</v>
      </c>
      <c r="Y493" s="390">
        <v>0.98</v>
      </c>
    </row>
    <row r="494" spans="1:25" customFormat="1" ht="18" x14ac:dyDescent="0.2">
      <c r="A494" s="259">
        <v>3</v>
      </c>
      <c r="B494" s="259" t="s">
        <v>323</v>
      </c>
      <c r="C494" s="259" t="s">
        <v>440</v>
      </c>
      <c r="D494" s="259" t="s">
        <v>354</v>
      </c>
      <c r="E494" s="260" t="s">
        <v>441</v>
      </c>
      <c r="F494" s="259" t="s">
        <v>1025</v>
      </c>
      <c r="G494" s="260" t="s">
        <v>681</v>
      </c>
      <c r="H494" s="259" t="s">
        <v>1026</v>
      </c>
      <c r="I494" s="259" t="s">
        <v>1026</v>
      </c>
      <c r="J494" s="260" t="s">
        <v>349</v>
      </c>
      <c r="K494" s="259" t="s">
        <v>492</v>
      </c>
      <c r="L494" s="259" t="s">
        <v>482</v>
      </c>
      <c r="M494" s="259" t="s">
        <v>492</v>
      </c>
      <c r="N494" s="259" t="s">
        <v>482</v>
      </c>
      <c r="O494" s="377" t="s">
        <v>1042</v>
      </c>
      <c r="P494" s="378" t="s">
        <v>2021</v>
      </c>
      <c r="Q494" s="379" t="s">
        <v>1028</v>
      </c>
      <c r="R494" s="385">
        <v>95442</v>
      </c>
      <c r="S494" s="385">
        <v>95442</v>
      </c>
      <c r="T494" s="385">
        <v>95442</v>
      </c>
      <c r="U494" s="385">
        <v>95442</v>
      </c>
      <c r="V494" s="385">
        <v>95442</v>
      </c>
      <c r="W494" s="385">
        <v>95442</v>
      </c>
      <c r="X494" s="390">
        <v>1</v>
      </c>
      <c r="Y494" s="390">
        <v>1</v>
      </c>
    </row>
    <row r="495" spans="1:25" customFormat="1" ht="18" x14ac:dyDescent="0.2">
      <c r="A495" s="259">
        <v>4</v>
      </c>
      <c r="B495" s="259" t="s">
        <v>323</v>
      </c>
      <c r="C495" s="259" t="s">
        <v>440</v>
      </c>
      <c r="D495" s="259" t="s">
        <v>384</v>
      </c>
      <c r="E495" s="260" t="s">
        <v>648</v>
      </c>
      <c r="F495" s="259" t="s">
        <v>1025</v>
      </c>
      <c r="G495" s="260" t="s">
        <v>681</v>
      </c>
      <c r="H495" s="259" t="s">
        <v>1026</v>
      </c>
      <c r="I495" s="259" t="s">
        <v>1037</v>
      </c>
      <c r="J495" s="260" t="s">
        <v>349</v>
      </c>
      <c r="K495" s="259" t="s">
        <v>492</v>
      </c>
      <c r="L495" s="259" t="s">
        <v>493</v>
      </c>
      <c r="M495" s="259" t="s">
        <v>178</v>
      </c>
      <c r="N495" s="259" t="s">
        <v>178</v>
      </c>
      <c r="O495" s="377" t="s">
        <v>1027</v>
      </c>
      <c r="P495" s="378" t="s">
        <v>2021</v>
      </c>
      <c r="Q495" s="379" t="s">
        <v>1028</v>
      </c>
      <c r="R495" s="385">
        <v>0</v>
      </c>
      <c r="S495" s="385">
        <v>21896</v>
      </c>
      <c r="T495" s="385">
        <v>0</v>
      </c>
      <c r="U495" s="385">
        <v>0</v>
      </c>
      <c r="V495" s="385">
        <v>0</v>
      </c>
      <c r="W495" s="385">
        <v>0</v>
      </c>
      <c r="X495" s="390">
        <v>0</v>
      </c>
      <c r="Y495" s="390">
        <v>0</v>
      </c>
    </row>
    <row r="496" spans="1:25" customFormat="1" ht="18" x14ac:dyDescent="0.2">
      <c r="A496" s="259">
        <v>5</v>
      </c>
      <c r="B496" s="259" t="s">
        <v>323</v>
      </c>
      <c r="C496" s="259" t="s">
        <v>440</v>
      </c>
      <c r="D496" s="259" t="s">
        <v>451</v>
      </c>
      <c r="E496" s="260" t="s">
        <v>649</v>
      </c>
      <c r="F496" s="259" t="s">
        <v>1025</v>
      </c>
      <c r="G496" s="260" t="s">
        <v>681</v>
      </c>
      <c r="H496" s="259" t="s">
        <v>1026</v>
      </c>
      <c r="I496" s="259" t="s">
        <v>1037</v>
      </c>
      <c r="J496" s="260" t="s">
        <v>349</v>
      </c>
      <c r="K496" s="259" t="s">
        <v>492</v>
      </c>
      <c r="L496" s="259" t="s">
        <v>493</v>
      </c>
      <c r="M496" s="259" t="s">
        <v>178</v>
      </c>
      <c r="N496" s="259" t="s">
        <v>178</v>
      </c>
      <c r="O496" s="377" t="s">
        <v>1027</v>
      </c>
      <c r="P496" s="378" t="s">
        <v>2021</v>
      </c>
      <c r="Q496" s="379" t="s">
        <v>1028</v>
      </c>
      <c r="R496" s="385">
        <v>0</v>
      </c>
      <c r="S496" s="385">
        <v>5500</v>
      </c>
      <c r="T496" s="385">
        <v>0</v>
      </c>
      <c r="U496" s="385">
        <v>0</v>
      </c>
      <c r="V496" s="385">
        <v>0</v>
      </c>
      <c r="W496" s="385">
        <v>0</v>
      </c>
      <c r="X496" s="390">
        <v>0</v>
      </c>
      <c r="Y496" s="390">
        <v>0</v>
      </c>
    </row>
    <row r="497" spans="1:25" customFormat="1" ht="18" x14ac:dyDescent="0.2">
      <c r="A497" s="259">
        <v>6</v>
      </c>
      <c r="B497" s="259" t="s">
        <v>323</v>
      </c>
      <c r="C497" s="259" t="s">
        <v>440</v>
      </c>
      <c r="D497" s="259" t="s">
        <v>1916</v>
      </c>
      <c r="E497" s="260" t="s">
        <v>647</v>
      </c>
      <c r="F497" s="259" t="s">
        <v>1025</v>
      </c>
      <c r="G497" s="260" t="s">
        <v>681</v>
      </c>
      <c r="H497" s="259" t="s">
        <v>1026</v>
      </c>
      <c r="I497" s="259" t="s">
        <v>1037</v>
      </c>
      <c r="J497" s="260" t="s">
        <v>186</v>
      </c>
      <c r="K497" s="259" t="s">
        <v>587</v>
      </c>
      <c r="L497" s="259" t="s">
        <v>506</v>
      </c>
      <c r="M497" s="259" t="s">
        <v>1460</v>
      </c>
      <c r="N497" s="259" t="s">
        <v>178</v>
      </c>
      <c r="O497" s="377" t="s">
        <v>1042</v>
      </c>
      <c r="P497" s="378" t="s">
        <v>2021</v>
      </c>
      <c r="Q497" s="379" t="s">
        <v>1350</v>
      </c>
      <c r="R497" s="385">
        <v>0</v>
      </c>
      <c r="S497" s="385">
        <v>53805.4</v>
      </c>
      <c r="T497" s="385">
        <v>53805.4</v>
      </c>
      <c r="U497" s="385">
        <v>45421.4</v>
      </c>
      <c r="V497" s="385">
        <v>45421.4</v>
      </c>
      <c r="W497" s="385">
        <v>45421.4</v>
      </c>
      <c r="X497" s="390">
        <v>0.8441792087783011</v>
      </c>
      <c r="Y497" s="390">
        <v>0.84</v>
      </c>
    </row>
    <row r="498" spans="1:25" customFormat="1" ht="18" x14ac:dyDescent="0.2">
      <c r="A498" s="259">
        <v>7</v>
      </c>
      <c r="B498" s="259" t="s">
        <v>323</v>
      </c>
      <c r="C498" s="259" t="s">
        <v>440</v>
      </c>
      <c r="D498" s="259" t="s">
        <v>1917</v>
      </c>
      <c r="E498" s="260" t="s">
        <v>647</v>
      </c>
      <c r="F498" s="259" t="s">
        <v>1025</v>
      </c>
      <c r="G498" s="260" t="s">
        <v>681</v>
      </c>
      <c r="H498" s="259" t="s">
        <v>1026</v>
      </c>
      <c r="I498" s="259" t="s">
        <v>1037</v>
      </c>
      <c r="J498" s="260" t="s">
        <v>186</v>
      </c>
      <c r="K498" s="259" t="s">
        <v>587</v>
      </c>
      <c r="L498" s="259" t="s">
        <v>506</v>
      </c>
      <c r="M498" s="259" t="s">
        <v>1460</v>
      </c>
      <c r="N498" s="259" t="s">
        <v>178</v>
      </c>
      <c r="O498" s="377" t="s">
        <v>1027</v>
      </c>
      <c r="P498" s="378" t="s">
        <v>2021</v>
      </c>
      <c r="Q498" s="379" t="s">
        <v>1698</v>
      </c>
      <c r="R498" s="385">
        <v>0</v>
      </c>
      <c r="S498" s="385">
        <v>539430.86</v>
      </c>
      <c r="T498" s="385">
        <v>539430.86</v>
      </c>
      <c r="U498" s="385">
        <v>533319.26</v>
      </c>
      <c r="V498" s="385">
        <v>533319.26</v>
      </c>
      <c r="W498" s="385">
        <v>533319.26</v>
      </c>
      <c r="X498" s="390">
        <v>0.98867028111814004</v>
      </c>
      <c r="Y498" s="390">
        <v>0.99</v>
      </c>
    </row>
    <row r="499" spans="1:25" customFormat="1" ht="12.75" x14ac:dyDescent="0.2">
      <c r="A499" s="255">
        <v>7</v>
      </c>
      <c r="B499" s="256" t="s">
        <v>1029</v>
      </c>
      <c r="C499" s="256"/>
      <c r="D499" s="256"/>
      <c r="E499" s="256"/>
      <c r="F499" s="256"/>
      <c r="G499" s="256"/>
      <c r="H499" s="256"/>
      <c r="I499" s="256"/>
      <c r="J499" s="256"/>
      <c r="K499" s="256"/>
      <c r="L499" s="256"/>
      <c r="M499" s="256"/>
      <c r="N499" s="256"/>
      <c r="O499" s="381"/>
      <c r="P499" s="382"/>
      <c r="Q499" s="382"/>
      <c r="R499" s="386">
        <f>SUM(R492:R498)</f>
        <v>10878235.83</v>
      </c>
      <c r="S499" s="386">
        <f t="shared" ref="S499:W499" si="47">SUM(S492:S498)</f>
        <v>14242348.029999999</v>
      </c>
      <c r="T499" s="386">
        <f t="shared" si="47"/>
        <v>13844439.869999999</v>
      </c>
      <c r="U499" s="386">
        <f t="shared" si="47"/>
        <v>10759825.42</v>
      </c>
      <c r="V499" s="386">
        <f t="shared" si="47"/>
        <v>10759825.42</v>
      </c>
      <c r="W499" s="386">
        <f t="shared" si="47"/>
        <v>10451013.350000001</v>
      </c>
      <c r="X499" s="391"/>
      <c r="Y499" s="391"/>
    </row>
    <row r="500" spans="1:25" customFormat="1" ht="12.75" x14ac:dyDescent="0.2">
      <c r="A500" s="255"/>
      <c r="B500" s="256" t="s">
        <v>1403</v>
      </c>
      <c r="C500" s="256"/>
      <c r="D500" s="256"/>
      <c r="E500" s="256"/>
      <c r="F500" s="256"/>
      <c r="G500" s="256"/>
      <c r="H500" s="256"/>
      <c r="I500" s="256"/>
      <c r="J500" s="256"/>
      <c r="K500" s="256"/>
      <c r="L500" s="256"/>
      <c r="M500" s="256"/>
      <c r="N500" s="256"/>
      <c r="O500" s="381"/>
      <c r="P500" s="382"/>
      <c r="Q500" s="382"/>
      <c r="R500" s="386"/>
      <c r="S500" s="386"/>
      <c r="T500" s="386"/>
      <c r="U500" s="386"/>
      <c r="V500" s="386"/>
      <c r="W500" s="386"/>
      <c r="X500" s="391"/>
      <c r="Y500" s="391"/>
    </row>
    <row r="501" spans="1:25" customFormat="1" ht="18" x14ac:dyDescent="0.2">
      <c r="A501" s="259">
        <v>1</v>
      </c>
      <c r="B501" s="259" t="s">
        <v>327</v>
      </c>
      <c r="C501" s="259" t="s">
        <v>442</v>
      </c>
      <c r="D501" s="259" t="s">
        <v>376</v>
      </c>
      <c r="E501" s="260" t="s">
        <v>650</v>
      </c>
      <c r="F501" s="259" t="s">
        <v>1025</v>
      </c>
      <c r="G501" s="260" t="s">
        <v>681</v>
      </c>
      <c r="H501" s="259" t="s">
        <v>1026</v>
      </c>
      <c r="I501" s="259" t="s">
        <v>1037</v>
      </c>
      <c r="J501" s="260" t="s">
        <v>186</v>
      </c>
      <c r="K501" s="259" t="s">
        <v>492</v>
      </c>
      <c r="L501" s="259" t="s">
        <v>493</v>
      </c>
      <c r="M501" s="259" t="s">
        <v>178</v>
      </c>
      <c r="N501" s="259" t="s">
        <v>178</v>
      </c>
      <c r="O501" s="377" t="s">
        <v>1033</v>
      </c>
      <c r="P501" s="378" t="s">
        <v>2021</v>
      </c>
      <c r="Q501" s="379" t="s">
        <v>1404</v>
      </c>
      <c r="R501" s="385">
        <v>525174.47</v>
      </c>
      <c r="S501" s="385">
        <v>1228741.77</v>
      </c>
      <c r="T501" s="385">
        <v>0</v>
      </c>
      <c r="U501" s="385">
        <v>0</v>
      </c>
      <c r="V501" s="385">
        <v>0</v>
      </c>
      <c r="W501" s="385">
        <v>0</v>
      </c>
      <c r="X501" s="390">
        <v>0</v>
      </c>
      <c r="Y501" s="390">
        <v>0</v>
      </c>
    </row>
    <row r="502" spans="1:25" customFormat="1" ht="18" x14ac:dyDescent="0.2">
      <c r="A502" s="259">
        <v>2</v>
      </c>
      <c r="B502" s="259" t="s">
        <v>327</v>
      </c>
      <c r="C502" s="259" t="s">
        <v>442</v>
      </c>
      <c r="D502" s="259" t="s">
        <v>377</v>
      </c>
      <c r="E502" s="260" t="s">
        <v>651</v>
      </c>
      <c r="F502" s="259" t="s">
        <v>1025</v>
      </c>
      <c r="G502" s="260" t="s">
        <v>681</v>
      </c>
      <c r="H502" s="259" t="s">
        <v>1026</v>
      </c>
      <c r="I502" s="259" t="s">
        <v>1037</v>
      </c>
      <c r="J502" s="260" t="s">
        <v>186</v>
      </c>
      <c r="K502" s="259" t="s">
        <v>492</v>
      </c>
      <c r="L502" s="259" t="s">
        <v>493</v>
      </c>
      <c r="M502" s="259" t="s">
        <v>178</v>
      </c>
      <c r="N502" s="259" t="s">
        <v>178</v>
      </c>
      <c r="O502" s="377" t="s">
        <v>1027</v>
      </c>
      <c r="P502" s="378" t="s">
        <v>2021</v>
      </c>
      <c r="Q502" s="379" t="s">
        <v>1028</v>
      </c>
      <c r="R502" s="385">
        <v>259992.31</v>
      </c>
      <c r="S502" s="385">
        <v>0</v>
      </c>
      <c r="T502" s="385">
        <v>0</v>
      </c>
      <c r="U502" s="385">
        <v>0</v>
      </c>
      <c r="V502" s="385">
        <v>0</v>
      </c>
      <c r="W502" s="385">
        <v>0</v>
      </c>
      <c r="X502" s="390" t="s">
        <v>1048</v>
      </c>
      <c r="Y502" s="390">
        <v>0</v>
      </c>
    </row>
    <row r="503" spans="1:25" customFormat="1" ht="18" x14ac:dyDescent="0.2">
      <c r="A503" s="259">
        <v>3</v>
      </c>
      <c r="B503" s="259" t="s">
        <v>327</v>
      </c>
      <c r="C503" s="259" t="s">
        <v>442</v>
      </c>
      <c r="D503" s="259" t="s">
        <v>378</v>
      </c>
      <c r="E503" s="260" t="s">
        <v>652</v>
      </c>
      <c r="F503" s="259" t="s">
        <v>1025</v>
      </c>
      <c r="G503" s="260" t="s">
        <v>681</v>
      </c>
      <c r="H503" s="259" t="s">
        <v>1026</v>
      </c>
      <c r="I503" s="259" t="s">
        <v>1037</v>
      </c>
      <c r="J503" s="260" t="s">
        <v>186</v>
      </c>
      <c r="K503" s="259" t="s">
        <v>496</v>
      </c>
      <c r="L503" s="259" t="s">
        <v>493</v>
      </c>
      <c r="M503" s="259" t="s">
        <v>178</v>
      </c>
      <c r="N503" s="259" t="s">
        <v>178</v>
      </c>
      <c r="O503" s="377" t="s">
        <v>1066</v>
      </c>
      <c r="P503" s="378" t="s">
        <v>2021</v>
      </c>
      <c r="Q503" s="379" t="s">
        <v>1028</v>
      </c>
      <c r="R503" s="385">
        <v>65809527.350000001</v>
      </c>
      <c r="S503" s="385">
        <v>1464935.55</v>
      </c>
      <c r="T503" s="385">
        <v>0</v>
      </c>
      <c r="U503" s="385">
        <v>0</v>
      </c>
      <c r="V503" s="385">
        <v>0</v>
      </c>
      <c r="W503" s="385">
        <v>0</v>
      </c>
      <c r="X503" s="390">
        <v>0</v>
      </c>
      <c r="Y503" s="390">
        <v>0</v>
      </c>
    </row>
    <row r="504" spans="1:25" customFormat="1" ht="18" x14ac:dyDescent="0.2">
      <c r="A504" s="259">
        <v>4</v>
      </c>
      <c r="B504" s="259" t="s">
        <v>327</v>
      </c>
      <c r="C504" s="259" t="s">
        <v>442</v>
      </c>
      <c r="D504" s="259" t="s">
        <v>379</v>
      </c>
      <c r="E504" s="260" t="s">
        <v>653</v>
      </c>
      <c r="F504" s="259" t="s">
        <v>1025</v>
      </c>
      <c r="G504" s="260" t="s">
        <v>681</v>
      </c>
      <c r="H504" s="259" t="s">
        <v>1026</v>
      </c>
      <c r="I504" s="259" t="s">
        <v>1037</v>
      </c>
      <c r="J504" s="260" t="s">
        <v>186</v>
      </c>
      <c r="K504" s="259" t="s">
        <v>492</v>
      </c>
      <c r="L504" s="259" t="s">
        <v>493</v>
      </c>
      <c r="M504" s="259" t="s">
        <v>178</v>
      </c>
      <c r="N504" s="259" t="s">
        <v>178</v>
      </c>
      <c r="O504" s="377" t="s">
        <v>1042</v>
      </c>
      <c r="P504" s="378" t="s">
        <v>2021</v>
      </c>
      <c r="Q504" s="379" t="s">
        <v>1028</v>
      </c>
      <c r="R504" s="385">
        <v>6770725.25</v>
      </c>
      <c r="S504" s="385">
        <v>495305.24</v>
      </c>
      <c r="T504" s="385">
        <v>0</v>
      </c>
      <c r="U504" s="385">
        <v>0</v>
      </c>
      <c r="V504" s="385">
        <v>0</v>
      </c>
      <c r="W504" s="385">
        <v>0</v>
      </c>
      <c r="X504" s="390">
        <v>0</v>
      </c>
      <c r="Y504" s="390">
        <v>0</v>
      </c>
    </row>
    <row r="505" spans="1:25" customFormat="1" ht="18" x14ac:dyDescent="0.2">
      <c r="A505" s="259">
        <v>5</v>
      </c>
      <c r="B505" s="259" t="s">
        <v>327</v>
      </c>
      <c r="C505" s="259" t="s">
        <v>442</v>
      </c>
      <c r="D505" s="259" t="s">
        <v>381</v>
      </c>
      <c r="E505" s="260" t="s">
        <v>714</v>
      </c>
      <c r="F505" s="259" t="s">
        <v>1025</v>
      </c>
      <c r="G505" s="260" t="s">
        <v>681</v>
      </c>
      <c r="H505" s="259" t="s">
        <v>1026</v>
      </c>
      <c r="I505" s="259" t="s">
        <v>1037</v>
      </c>
      <c r="J505" s="260" t="s">
        <v>186</v>
      </c>
      <c r="K505" s="259" t="s">
        <v>492</v>
      </c>
      <c r="L505" s="259" t="s">
        <v>493</v>
      </c>
      <c r="M505" s="259" t="s">
        <v>178</v>
      </c>
      <c r="N505" s="259" t="s">
        <v>178</v>
      </c>
      <c r="O505" s="377" t="s">
        <v>1050</v>
      </c>
      <c r="P505" s="378" t="s">
        <v>2021</v>
      </c>
      <c r="Q505" s="379" t="s">
        <v>1028</v>
      </c>
      <c r="R505" s="385">
        <v>11000000</v>
      </c>
      <c r="S505" s="385">
        <v>31641.119999999999</v>
      </c>
      <c r="T505" s="385">
        <v>0</v>
      </c>
      <c r="U505" s="385">
        <v>0</v>
      </c>
      <c r="V505" s="385">
        <v>0</v>
      </c>
      <c r="W505" s="385">
        <v>0</v>
      </c>
      <c r="X505" s="390">
        <v>0</v>
      </c>
      <c r="Y505" s="390">
        <v>0</v>
      </c>
    </row>
    <row r="506" spans="1:25" customFormat="1" ht="18" x14ac:dyDescent="0.2">
      <c r="A506" s="259">
        <v>6</v>
      </c>
      <c r="B506" s="259" t="s">
        <v>327</v>
      </c>
      <c r="C506" s="259" t="s">
        <v>442</v>
      </c>
      <c r="D506" s="259" t="s">
        <v>443</v>
      </c>
      <c r="E506" s="260" t="s">
        <v>705</v>
      </c>
      <c r="F506" s="259" t="s">
        <v>1025</v>
      </c>
      <c r="G506" s="260" t="s">
        <v>681</v>
      </c>
      <c r="H506" s="259" t="s">
        <v>1026</v>
      </c>
      <c r="I506" s="259" t="s">
        <v>1037</v>
      </c>
      <c r="J506" s="260" t="s">
        <v>186</v>
      </c>
      <c r="K506" s="259" t="s">
        <v>496</v>
      </c>
      <c r="L506" s="259" t="s">
        <v>493</v>
      </c>
      <c r="M506" s="259" t="s">
        <v>178</v>
      </c>
      <c r="N506" s="259" t="s">
        <v>178</v>
      </c>
      <c r="O506" s="377" t="s">
        <v>1383</v>
      </c>
      <c r="P506" s="378" t="s">
        <v>2023</v>
      </c>
      <c r="Q506" s="379" t="s">
        <v>1028</v>
      </c>
      <c r="R506" s="385">
        <v>0</v>
      </c>
      <c r="S506" s="385">
        <v>9794.58</v>
      </c>
      <c r="T506" s="385">
        <v>0</v>
      </c>
      <c r="U506" s="385">
        <v>0</v>
      </c>
      <c r="V506" s="385">
        <v>0</v>
      </c>
      <c r="W506" s="385">
        <v>0</v>
      </c>
      <c r="X506" s="390">
        <v>0</v>
      </c>
      <c r="Y506" s="390">
        <v>0</v>
      </c>
    </row>
    <row r="507" spans="1:25" customFormat="1" ht="18" x14ac:dyDescent="0.2">
      <c r="A507" s="259">
        <v>7</v>
      </c>
      <c r="B507" s="259" t="s">
        <v>327</v>
      </c>
      <c r="C507" s="259" t="s">
        <v>442</v>
      </c>
      <c r="D507" s="259" t="s">
        <v>444</v>
      </c>
      <c r="E507" s="260" t="s">
        <v>1405</v>
      </c>
      <c r="F507" s="259" t="s">
        <v>1025</v>
      </c>
      <c r="G507" s="260" t="s">
        <v>681</v>
      </c>
      <c r="H507" s="259" t="s">
        <v>1026</v>
      </c>
      <c r="I507" s="259" t="s">
        <v>1037</v>
      </c>
      <c r="J507" s="260" t="s">
        <v>186</v>
      </c>
      <c r="K507" s="259" t="s">
        <v>496</v>
      </c>
      <c r="L507" s="259" t="s">
        <v>518</v>
      </c>
      <c r="M507" s="259" t="s">
        <v>178</v>
      </c>
      <c r="N507" s="259" t="s">
        <v>178</v>
      </c>
      <c r="O507" s="377" t="s">
        <v>1341</v>
      </c>
      <c r="P507" s="378" t="s">
        <v>2022</v>
      </c>
      <c r="Q507" s="379" t="s">
        <v>1028</v>
      </c>
      <c r="R507" s="385">
        <v>0</v>
      </c>
      <c r="S507" s="385">
        <v>626.26</v>
      </c>
      <c r="T507" s="385">
        <v>0</v>
      </c>
      <c r="U507" s="385">
        <v>0</v>
      </c>
      <c r="V507" s="385">
        <v>0</v>
      </c>
      <c r="W507" s="385">
        <v>0</v>
      </c>
      <c r="X507" s="390">
        <v>0</v>
      </c>
      <c r="Y507" s="390">
        <v>0</v>
      </c>
    </row>
    <row r="508" spans="1:25" customFormat="1" ht="18" x14ac:dyDescent="0.2">
      <c r="A508" s="259">
        <v>8</v>
      </c>
      <c r="B508" s="259" t="s">
        <v>327</v>
      </c>
      <c r="C508" s="259" t="s">
        <v>442</v>
      </c>
      <c r="D508" s="259" t="s">
        <v>445</v>
      </c>
      <c r="E508" s="260" t="s">
        <v>693</v>
      </c>
      <c r="F508" s="259" t="s">
        <v>1025</v>
      </c>
      <c r="G508" s="260" t="s">
        <v>681</v>
      </c>
      <c r="H508" s="259" t="s">
        <v>1026</v>
      </c>
      <c r="I508" s="259" t="s">
        <v>1037</v>
      </c>
      <c r="J508" s="260" t="s">
        <v>186</v>
      </c>
      <c r="K508" s="259" t="s">
        <v>496</v>
      </c>
      <c r="L508" s="259" t="s">
        <v>518</v>
      </c>
      <c r="M508" s="259" t="s">
        <v>178</v>
      </c>
      <c r="N508" s="259" t="s">
        <v>178</v>
      </c>
      <c r="O508" s="377" t="s">
        <v>1918</v>
      </c>
      <c r="P508" s="378" t="s">
        <v>2022</v>
      </c>
      <c r="Q508" s="379" t="s">
        <v>1028</v>
      </c>
      <c r="R508" s="385">
        <v>0</v>
      </c>
      <c r="S508" s="385">
        <v>493.69</v>
      </c>
      <c r="T508" s="385">
        <v>0</v>
      </c>
      <c r="U508" s="385">
        <v>0</v>
      </c>
      <c r="V508" s="385">
        <v>0</v>
      </c>
      <c r="W508" s="385">
        <v>0</v>
      </c>
      <c r="X508" s="390">
        <v>0</v>
      </c>
      <c r="Y508" s="390">
        <v>0</v>
      </c>
    </row>
    <row r="509" spans="1:25" customFormat="1" ht="18" x14ac:dyDescent="0.2">
      <c r="A509" s="259">
        <v>9</v>
      </c>
      <c r="B509" s="259" t="s">
        <v>327</v>
      </c>
      <c r="C509" s="259" t="s">
        <v>442</v>
      </c>
      <c r="D509" s="259" t="s">
        <v>655</v>
      </c>
      <c r="E509" s="260" t="s">
        <v>697</v>
      </c>
      <c r="F509" s="259" t="s">
        <v>1025</v>
      </c>
      <c r="G509" s="260" t="s">
        <v>681</v>
      </c>
      <c r="H509" s="259" t="s">
        <v>1026</v>
      </c>
      <c r="I509" s="259" t="s">
        <v>1037</v>
      </c>
      <c r="J509" s="260" t="s">
        <v>186</v>
      </c>
      <c r="K509" s="259" t="s">
        <v>496</v>
      </c>
      <c r="L509" s="259" t="s">
        <v>518</v>
      </c>
      <c r="M509" s="259" t="s">
        <v>178</v>
      </c>
      <c r="N509" s="259" t="s">
        <v>178</v>
      </c>
      <c r="O509" s="377" t="s">
        <v>1319</v>
      </c>
      <c r="P509" s="378" t="s">
        <v>2022</v>
      </c>
      <c r="Q509" s="379" t="s">
        <v>1028</v>
      </c>
      <c r="R509" s="385">
        <v>0</v>
      </c>
      <c r="S509" s="385">
        <v>19928.38</v>
      </c>
      <c r="T509" s="385">
        <v>0</v>
      </c>
      <c r="U509" s="385">
        <v>0</v>
      </c>
      <c r="V509" s="385">
        <v>0</v>
      </c>
      <c r="W509" s="385">
        <v>0</v>
      </c>
      <c r="X509" s="390">
        <v>0</v>
      </c>
      <c r="Y509" s="390">
        <v>0</v>
      </c>
    </row>
    <row r="510" spans="1:25" customFormat="1" ht="27" x14ac:dyDescent="0.2">
      <c r="A510" s="259">
        <v>10</v>
      </c>
      <c r="B510" s="259" t="s">
        <v>327</v>
      </c>
      <c r="C510" s="259" t="s">
        <v>442</v>
      </c>
      <c r="D510" s="259" t="s">
        <v>452</v>
      </c>
      <c r="E510" s="260" t="s">
        <v>698</v>
      </c>
      <c r="F510" s="259" t="s">
        <v>1025</v>
      </c>
      <c r="G510" s="260" t="s">
        <v>681</v>
      </c>
      <c r="H510" s="259" t="s">
        <v>1026</v>
      </c>
      <c r="I510" s="259" t="s">
        <v>1037</v>
      </c>
      <c r="J510" s="260" t="s">
        <v>186</v>
      </c>
      <c r="K510" s="259" t="s">
        <v>496</v>
      </c>
      <c r="L510" s="259" t="s">
        <v>518</v>
      </c>
      <c r="M510" s="259" t="s">
        <v>178</v>
      </c>
      <c r="N510" s="259" t="s">
        <v>178</v>
      </c>
      <c r="O510" s="377" t="s">
        <v>1319</v>
      </c>
      <c r="P510" s="378" t="s">
        <v>2022</v>
      </c>
      <c r="Q510" s="379" t="s">
        <v>1028</v>
      </c>
      <c r="R510" s="385">
        <v>0</v>
      </c>
      <c r="S510" s="385">
        <v>197.45</v>
      </c>
      <c r="T510" s="385">
        <v>0</v>
      </c>
      <c r="U510" s="385">
        <v>0</v>
      </c>
      <c r="V510" s="385">
        <v>0</v>
      </c>
      <c r="W510" s="385">
        <v>0</v>
      </c>
      <c r="X510" s="390">
        <v>0</v>
      </c>
      <c r="Y510" s="390">
        <v>0</v>
      </c>
    </row>
    <row r="511" spans="1:25" customFormat="1" ht="27" x14ac:dyDescent="0.2">
      <c r="A511" s="259">
        <v>11</v>
      </c>
      <c r="B511" s="259" t="s">
        <v>327</v>
      </c>
      <c r="C511" s="259" t="s">
        <v>442</v>
      </c>
      <c r="D511" s="259" t="s">
        <v>656</v>
      </c>
      <c r="E511" s="260" t="s">
        <v>699</v>
      </c>
      <c r="F511" s="259" t="s">
        <v>1025</v>
      </c>
      <c r="G511" s="260" t="s">
        <v>681</v>
      </c>
      <c r="H511" s="259" t="s">
        <v>1026</v>
      </c>
      <c r="I511" s="259" t="s">
        <v>1037</v>
      </c>
      <c r="J511" s="260" t="s">
        <v>186</v>
      </c>
      <c r="K511" s="259" t="s">
        <v>496</v>
      </c>
      <c r="L511" s="259" t="s">
        <v>518</v>
      </c>
      <c r="M511" s="259" t="s">
        <v>178</v>
      </c>
      <c r="N511" s="259" t="s">
        <v>178</v>
      </c>
      <c r="O511" s="377" t="s">
        <v>1319</v>
      </c>
      <c r="P511" s="378" t="s">
        <v>2022</v>
      </c>
      <c r="Q511" s="379" t="s">
        <v>1028</v>
      </c>
      <c r="R511" s="385">
        <v>0</v>
      </c>
      <c r="S511" s="385">
        <v>73.86</v>
      </c>
      <c r="T511" s="385">
        <v>0</v>
      </c>
      <c r="U511" s="385">
        <v>0</v>
      </c>
      <c r="V511" s="385">
        <v>0</v>
      </c>
      <c r="W511" s="385">
        <v>0</v>
      </c>
      <c r="X511" s="390">
        <v>0</v>
      </c>
      <c r="Y511" s="390">
        <v>0</v>
      </c>
    </row>
    <row r="512" spans="1:25" customFormat="1" ht="27" x14ac:dyDescent="0.2">
      <c r="A512" s="259">
        <v>12</v>
      </c>
      <c r="B512" s="259" t="s">
        <v>327</v>
      </c>
      <c r="C512" s="259" t="s">
        <v>442</v>
      </c>
      <c r="D512" s="259" t="s">
        <v>1919</v>
      </c>
      <c r="E512" s="260" t="s">
        <v>1920</v>
      </c>
      <c r="F512" s="259" t="s">
        <v>1025</v>
      </c>
      <c r="G512" s="260" t="s">
        <v>681</v>
      </c>
      <c r="H512" s="259" t="s">
        <v>1026</v>
      </c>
      <c r="I512" s="259" t="s">
        <v>1037</v>
      </c>
      <c r="J512" s="260" t="s">
        <v>186</v>
      </c>
      <c r="K512" s="259" t="s">
        <v>496</v>
      </c>
      <c r="L512" s="259" t="s">
        <v>518</v>
      </c>
      <c r="M512" s="259" t="s">
        <v>178</v>
      </c>
      <c r="N512" s="259" t="s">
        <v>178</v>
      </c>
      <c r="O512" s="377" t="s">
        <v>1319</v>
      </c>
      <c r="P512" s="378" t="s">
        <v>2022</v>
      </c>
      <c r="Q512" s="379" t="s">
        <v>1028</v>
      </c>
      <c r="R512" s="385">
        <v>0</v>
      </c>
      <c r="S512" s="385">
        <v>16081.04</v>
      </c>
      <c r="T512" s="385">
        <v>0</v>
      </c>
      <c r="U512" s="385">
        <v>0</v>
      </c>
      <c r="V512" s="385">
        <v>0</v>
      </c>
      <c r="W512" s="385">
        <v>0</v>
      </c>
      <c r="X512" s="390">
        <v>0</v>
      </c>
      <c r="Y512" s="390">
        <v>0</v>
      </c>
    </row>
    <row r="513" spans="1:25" customFormat="1" ht="18" x14ac:dyDescent="0.2">
      <c r="A513" s="259">
        <v>13</v>
      </c>
      <c r="B513" s="259" t="s">
        <v>327</v>
      </c>
      <c r="C513" s="259" t="s">
        <v>442</v>
      </c>
      <c r="D513" s="259" t="s">
        <v>447</v>
      </c>
      <c r="E513" s="260" t="s">
        <v>1406</v>
      </c>
      <c r="F513" s="259" t="s">
        <v>1025</v>
      </c>
      <c r="G513" s="260" t="s">
        <v>681</v>
      </c>
      <c r="H513" s="259" t="s">
        <v>1026</v>
      </c>
      <c r="I513" s="259" t="s">
        <v>1037</v>
      </c>
      <c r="J513" s="260" t="s">
        <v>186</v>
      </c>
      <c r="K513" s="259" t="s">
        <v>496</v>
      </c>
      <c r="L513" s="259" t="s">
        <v>518</v>
      </c>
      <c r="M513" s="259" t="s">
        <v>178</v>
      </c>
      <c r="N513" s="259" t="s">
        <v>178</v>
      </c>
      <c r="O513" s="377" t="s">
        <v>1044</v>
      </c>
      <c r="P513" s="378" t="s">
        <v>2022</v>
      </c>
      <c r="Q513" s="379" t="s">
        <v>1028</v>
      </c>
      <c r="R513" s="385">
        <v>0</v>
      </c>
      <c r="S513" s="385">
        <v>16220.06</v>
      </c>
      <c r="T513" s="385">
        <v>0</v>
      </c>
      <c r="U513" s="385">
        <v>0</v>
      </c>
      <c r="V513" s="385">
        <v>0</v>
      </c>
      <c r="W513" s="385">
        <v>0</v>
      </c>
      <c r="X513" s="390">
        <v>0</v>
      </c>
      <c r="Y513" s="390">
        <v>0</v>
      </c>
    </row>
    <row r="514" spans="1:25" customFormat="1" ht="27" x14ac:dyDescent="0.2">
      <c r="A514" s="259">
        <v>14</v>
      </c>
      <c r="B514" s="259" t="s">
        <v>327</v>
      </c>
      <c r="C514" s="259" t="s">
        <v>442</v>
      </c>
      <c r="D514" s="259" t="s">
        <v>448</v>
      </c>
      <c r="E514" s="260" t="s">
        <v>702</v>
      </c>
      <c r="F514" s="259" t="s">
        <v>1025</v>
      </c>
      <c r="G514" s="260" t="s">
        <v>681</v>
      </c>
      <c r="H514" s="259" t="s">
        <v>1026</v>
      </c>
      <c r="I514" s="259" t="s">
        <v>1037</v>
      </c>
      <c r="J514" s="260" t="s">
        <v>186</v>
      </c>
      <c r="K514" s="259" t="s">
        <v>496</v>
      </c>
      <c r="L514" s="259" t="s">
        <v>518</v>
      </c>
      <c r="M514" s="259" t="s">
        <v>178</v>
      </c>
      <c r="N514" s="259" t="s">
        <v>178</v>
      </c>
      <c r="O514" s="377" t="s">
        <v>1407</v>
      </c>
      <c r="P514" s="378" t="s">
        <v>2022</v>
      </c>
      <c r="Q514" s="379" t="s">
        <v>1028</v>
      </c>
      <c r="R514" s="385">
        <v>0</v>
      </c>
      <c r="S514" s="385">
        <v>4708.3999999999996</v>
      </c>
      <c r="T514" s="385">
        <v>0</v>
      </c>
      <c r="U514" s="385">
        <v>0</v>
      </c>
      <c r="V514" s="385">
        <v>0</v>
      </c>
      <c r="W514" s="385">
        <v>0</v>
      </c>
      <c r="X514" s="390">
        <v>0</v>
      </c>
      <c r="Y514" s="390">
        <v>0</v>
      </c>
    </row>
    <row r="515" spans="1:25" customFormat="1" ht="36" x14ac:dyDescent="0.2">
      <c r="A515" s="259">
        <v>15</v>
      </c>
      <c r="B515" s="259" t="s">
        <v>327</v>
      </c>
      <c r="C515" s="259" t="s">
        <v>442</v>
      </c>
      <c r="D515" s="259" t="s">
        <v>449</v>
      </c>
      <c r="E515" s="260" t="s">
        <v>706</v>
      </c>
      <c r="F515" s="259" t="s">
        <v>1025</v>
      </c>
      <c r="G515" s="260" t="s">
        <v>681</v>
      </c>
      <c r="H515" s="259" t="s">
        <v>1026</v>
      </c>
      <c r="I515" s="259" t="s">
        <v>1037</v>
      </c>
      <c r="J515" s="260" t="s">
        <v>186</v>
      </c>
      <c r="K515" s="259" t="s">
        <v>496</v>
      </c>
      <c r="L515" s="259" t="s">
        <v>518</v>
      </c>
      <c r="M515" s="259" t="s">
        <v>178</v>
      </c>
      <c r="N515" s="259" t="s">
        <v>178</v>
      </c>
      <c r="O515" s="377" t="s">
        <v>1408</v>
      </c>
      <c r="P515" s="378" t="s">
        <v>2022</v>
      </c>
      <c r="Q515" s="379" t="s">
        <v>1028</v>
      </c>
      <c r="R515" s="385">
        <v>0</v>
      </c>
      <c r="S515" s="385">
        <v>9.1</v>
      </c>
      <c r="T515" s="385">
        <v>0</v>
      </c>
      <c r="U515" s="385">
        <v>0</v>
      </c>
      <c r="V515" s="385">
        <v>0</v>
      </c>
      <c r="W515" s="385">
        <v>0</v>
      </c>
      <c r="X515" s="390">
        <v>0</v>
      </c>
      <c r="Y515" s="390">
        <v>0</v>
      </c>
    </row>
    <row r="516" spans="1:25" customFormat="1" ht="36" x14ac:dyDescent="0.2">
      <c r="A516" s="259">
        <v>16</v>
      </c>
      <c r="B516" s="259" t="s">
        <v>327</v>
      </c>
      <c r="C516" s="259" t="s">
        <v>442</v>
      </c>
      <c r="D516" s="259" t="s">
        <v>658</v>
      </c>
      <c r="E516" s="260" t="s">
        <v>708</v>
      </c>
      <c r="F516" s="259" t="s">
        <v>1025</v>
      </c>
      <c r="G516" s="260" t="s">
        <v>681</v>
      </c>
      <c r="H516" s="259" t="s">
        <v>1026</v>
      </c>
      <c r="I516" s="259" t="s">
        <v>1037</v>
      </c>
      <c r="J516" s="260" t="s">
        <v>186</v>
      </c>
      <c r="K516" s="259" t="s">
        <v>496</v>
      </c>
      <c r="L516" s="259" t="s">
        <v>518</v>
      </c>
      <c r="M516" s="259" t="s">
        <v>178</v>
      </c>
      <c r="N516" s="259" t="s">
        <v>178</v>
      </c>
      <c r="O516" s="377" t="s">
        <v>1408</v>
      </c>
      <c r="P516" s="378" t="s">
        <v>2022</v>
      </c>
      <c r="Q516" s="379" t="s">
        <v>1028</v>
      </c>
      <c r="R516" s="385">
        <v>0</v>
      </c>
      <c r="S516" s="385">
        <v>12.13</v>
      </c>
      <c r="T516" s="385">
        <v>0</v>
      </c>
      <c r="U516" s="385">
        <v>0</v>
      </c>
      <c r="V516" s="385">
        <v>0</v>
      </c>
      <c r="W516" s="385">
        <v>0</v>
      </c>
      <c r="X516" s="390">
        <v>0</v>
      </c>
      <c r="Y516" s="390">
        <v>0</v>
      </c>
    </row>
    <row r="517" spans="1:25" customFormat="1" ht="45" x14ac:dyDescent="0.2">
      <c r="A517" s="259">
        <v>17</v>
      </c>
      <c r="B517" s="259" t="s">
        <v>327</v>
      </c>
      <c r="C517" s="259" t="s">
        <v>442</v>
      </c>
      <c r="D517" s="259" t="s">
        <v>659</v>
      </c>
      <c r="E517" s="260" t="s">
        <v>710</v>
      </c>
      <c r="F517" s="259" t="s">
        <v>1025</v>
      </c>
      <c r="G517" s="260" t="s">
        <v>681</v>
      </c>
      <c r="H517" s="259" t="s">
        <v>1026</v>
      </c>
      <c r="I517" s="259" t="s">
        <v>1037</v>
      </c>
      <c r="J517" s="260" t="s">
        <v>186</v>
      </c>
      <c r="K517" s="259" t="s">
        <v>496</v>
      </c>
      <c r="L517" s="259" t="s">
        <v>518</v>
      </c>
      <c r="M517" s="259" t="s">
        <v>178</v>
      </c>
      <c r="N517" s="259" t="s">
        <v>178</v>
      </c>
      <c r="O517" s="377" t="s">
        <v>1408</v>
      </c>
      <c r="P517" s="378" t="s">
        <v>2022</v>
      </c>
      <c r="Q517" s="379" t="s">
        <v>1028</v>
      </c>
      <c r="R517" s="385">
        <v>0</v>
      </c>
      <c r="S517" s="385">
        <v>9693.7900000000009</v>
      </c>
      <c r="T517" s="385">
        <v>0</v>
      </c>
      <c r="U517" s="385">
        <v>0</v>
      </c>
      <c r="V517" s="385">
        <v>0</v>
      </c>
      <c r="W517" s="385">
        <v>0</v>
      </c>
      <c r="X517" s="390">
        <v>0</v>
      </c>
      <c r="Y517" s="390">
        <v>0</v>
      </c>
    </row>
    <row r="518" spans="1:25" customFormat="1" ht="18" x14ac:dyDescent="0.2">
      <c r="A518" s="259">
        <v>18</v>
      </c>
      <c r="B518" s="259" t="s">
        <v>327</v>
      </c>
      <c r="C518" s="259" t="s">
        <v>442</v>
      </c>
      <c r="D518" s="259" t="s">
        <v>660</v>
      </c>
      <c r="E518" s="260" t="s">
        <v>685</v>
      </c>
      <c r="F518" s="259" t="s">
        <v>1025</v>
      </c>
      <c r="G518" s="260" t="s">
        <v>681</v>
      </c>
      <c r="H518" s="259" t="s">
        <v>1026</v>
      </c>
      <c r="I518" s="259" t="s">
        <v>1037</v>
      </c>
      <c r="J518" s="260" t="s">
        <v>186</v>
      </c>
      <c r="K518" s="259" t="s">
        <v>496</v>
      </c>
      <c r="L518" s="259" t="s">
        <v>518</v>
      </c>
      <c r="M518" s="259" t="s">
        <v>178</v>
      </c>
      <c r="N518" s="259" t="s">
        <v>178</v>
      </c>
      <c r="O518" s="377" t="s">
        <v>1358</v>
      </c>
      <c r="P518" s="378" t="s">
        <v>2022</v>
      </c>
      <c r="Q518" s="379" t="s">
        <v>1028</v>
      </c>
      <c r="R518" s="385">
        <v>0</v>
      </c>
      <c r="S518" s="385">
        <v>193.68</v>
      </c>
      <c r="T518" s="385">
        <v>0</v>
      </c>
      <c r="U518" s="385">
        <v>0</v>
      </c>
      <c r="V518" s="385">
        <v>0</v>
      </c>
      <c r="W518" s="385">
        <v>0</v>
      </c>
      <c r="X518" s="390">
        <v>0</v>
      </c>
      <c r="Y518" s="390">
        <v>0</v>
      </c>
    </row>
    <row r="519" spans="1:25" customFormat="1" ht="27" x14ac:dyDescent="0.2">
      <c r="A519" s="259">
        <v>19</v>
      </c>
      <c r="B519" s="259" t="s">
        <v>327</v>
      </c>
      <c r="C519" s="259" t="s">
        <v>442</v>
      </c>
      <c r="D519" s="259" t="s">
        <v>661</v>
      </c>
      <c r="E519" s="260" t="s">
        <v>687</v>
      </c>
      <c r="F519" s="259" t="s">
        <v>1025</v>
      </c>
      <c r="G519" s="260" t="s">
        <v>681</v>
      </c>
      <c r="H519" s="259" t="s">
        <v>1026</v>
      </c>
      <c r="I519" s="259" t="s">
        <v>1037</v>
      </c>
      <c r="J519" s="260" t="s">
        <v>186</v>
      </c>
      <c r="K519" s="259" t="s">
        <v>496</v>
      </c>
      <c r="L519" s="259" t="s">
        <v>518</v>
      </c>
      <c r="M519" s="259" t="s">
        <v>178</v>
      </c>
      <c r="N519" s="259" t="s">
        <v>178</v>
      </c>
      <c r="O519" s="377" t="s">
        <v>1358</v>
      </c>
      <c r="P519" s="378" t="s">
        <v>2022</v>
      </c>
      <c r="Q519" s="379" t="s">
        <v>1028</v>
      </c>
      <c r="R519" s="385">
        <v>0</v>
      </c>
      <c r="S519" s="385">
        <v>272.56</v>
      </c>
      <c r="T519" s="385">
        <v>0</v>
      </c>
      <c r="U519" s="385">
        <v>0</v>
      </c>
      <c r="V519" s="385">
        <v>0</v>
      </c>
      <c r="W519" s="385">
        <v>0</v>
      </c>
      <c r="X519" s="390">
        <v>0</v>
      </c>
      <c r="Y519" s="390">
        <v>0</v>
      </c>
    </row>
    <row r="520" spans="1:25" customFormat="1" ht="18" x14ac:dyDescent="0.2">
      <c r="A520" s="259">
        <v>20</v>
      </c>
      <c r="B520" s="259" t="s">
        <v>327</v>
      </c>
      <c r="C520" s="259" t="s">
        <v>442</v>
      </c>
      <c r="D520" s="259" t="s">
        <v>662</v>
      </c>
      <c r="E520" s="260" t="s">
        <v>1409</v>
      </c>
      <c r="F520" s="259" t="s">
        <v>1025</v>
      </c>
      <c r="G520" s="260" t="s">
        <v>681</v>
      </c>
      <c r="H520" s="259" t="s">
        <v>1026</v>
      </c>
      <c r="I520" s="259" t="s">
        <v>1037</v>
      </c>
      <c r="J520" s="260" t="s">
        <v>186</v>
      </c>
      <c r="K520" s="259" t="s">
        <v>496</v>
      </c>
      <c r="L520" s="259" t="s">
        <v>493</v>
      </c>
      <c r="M520" s="259" t="s">
        <v>178</v>
      </c>
      <c r="N520" s="259" t="s">
        <v>178</v>
      </c>
      <c r="O520" s="377" t="s">
        <v>1066</v>
      </c>
      <c r="P520" s="378" t="s">
        <v>2021</v>
      </c>
      <c r="Q520" s="379" t="s">
        <v>1028</v>
      </c>
      <c r="R520" s="385">
        <v>0</v>
      </c>
      <c r="S520" s="385">
        <v>384960.48</v>
      </c>
      <c r="T520" s="385">
        <v>0</v>
      </c>
      <c r="U520" s="385">
        <v>0</v>
      </c>
      <c r="V520" s="385">
        <v>0</v>
      </c>
      <c r="W520" s="385">
        <v>0</v>
      </c>
      <c r="X520" s="390">
        <v>0</v>
      </c>
      <c r="Y520" s="390">
        <v>0</v>
      </c>
    </row>
    <row r="521" spans="1:25" customFormat="1" ht="18" x14ac:dyDescent="0.2">
      <c r="A521" s="259">
        <v>21</v>
      </c>
      <c r="B521" s="259" t="s">
        <v>327</v>
      </c>
      <c r="C521" s="259" t="s">
        <v>442</v>
      </c>
      <c r="D521" s="259" t="s">
        <v>663</v>
      </c>
      <c r="E521" s="260" t="s">
        <v>1410</v>
      </c>
      <c r="F521" s="259" t="s">
        <v>1025</v>
      </c>
      <c r="G521" s="260" t="s">
        <v>681</v>
      </c>
      <c r="H521" s="259" t="s">
        <v>1026</v>
      </c>
      <c r="I521" s="259" t="s">
        <v>1037</v>
      </c>
      <c r="J521" s="260" t="s">
        <v>186</v>
      </c>
      <c r="K521" s="259" t="s">
        <v>496</v>
      </c>
      <c r="L521" s="259" t="s">
        <v>493</v>
      </c>
      <c r="M521" s="259" t="s">
        <v>178</v>
      </c>
      <c r="N521" s="259" t="s">
        <v>178</v>
      </c>
      <c r="O521" s="377" t="s">
        <v>1046</v>
      </c>
      <c r="P521" s="378" t="s">
        <v>2021</v>
      </c>
      <c r="Q521" s="379" t="s">
        <v>1028</v>
      </c>
      <c r="R521" s="385">
        <v>0</v>
      </c>
      <c r="S521" s="385">
        <v>286.74</v>
      </c>
      <c r="T521" s="385">
        <v>0</v>
      </c>
      <c r="U521" s="385">
        <v>0</v>
      </c>
      <c r="V521" s="385">
        <v>0</v>
      </c>
      <c r="W521" s="385">
        <v>0</v>
      </c>
      <c r="X521" s="390">
        <v>0</v>
      </c>
      <c r="Y521" s="390">
        <v>0</v>
      </c>
    </row>
    <row r="522" spans="1:25" customFormat="1" ht="18" x14ac:dyDescent="0.2">
      <c r="A522" s="259">
        <v>22</v>
      </c>
      <c r="B522" s="259" t="s">
        <v>327</v>
      </c>
      <c r="C522" s="259" t="s">
        <v>442</v>
      </c>
      <c r="D522" s="259" t="s">
        <v>664</v>
      </c>
      <c r="E522" s="260" t="s">
        <v>689</v>
      </c>
      <c r="F522" s="259" t="s">
        <v>1025</v>
      </c>
      <c r="G522" s="260" t="s">
        <v>681</v>
      </c>
      <c r="H522" s="259" t="s">
        <v>1026</v>
      </c>
      <c r="I522" s="259" t="s">
        <v>1037</v>
      </c>
      <c r="J522" s="260" t="s">
        <v>186</v>
      </c>
      <c r="K522" s="259" t="s">
        <v>496</v>
      </c>
      <c r="L522" s="259" t="s">
        <v>493</v>
      </c>
      <c r="M522" s="259" t="s">
        <v>178</v>
      </c>
      <c r="N522" s="259" t="s">
        <v>178</v>
      </c>
      <c r="O522" s="377" t="s">
        <v>1038</v>
      </c>
      <c r="P522" s="378" t="s">
        <v>2021</v>
      </c>
      <c r="Q522" s="379" t="s">
        <v>1028</v>
      </c>
      <c r="R522" s="385">
        <v>0</v>
      </c>
      <c r="S522" s="385">
        <v>177.14</v>
      </c>
      <c r="T522" s="385">
        <v>0</v>
      </c>
      <c r="U522" s="385">
        <v>0</v>
      </c>
      <c r="V522" s="385">
        <v>0</v>
      </c>
      <c r="W522" s="385">
        <v>0</v>
      </c>
      <c r="X522" s="390">
        <v>0</v>
      </c>
      <c r="Y522" s="390">
        <v>0</v>
      </c>
    </row>
    <row r="523" spans="1:25" customFormat="1" ht="27" x14ac:dyDescent="0.2">
      <c r="A523" s="259">
        <v>23</v>
      </c>
      <c r="B523" s="259" t="s">
        <v>327</v>
      </c>
      <c r="C523" s="259" t="s">
        <v>442</v>
      </c>
      <c r="D523" s="259" t="s">
        <v>665</v>
      </c>
      <c r="E523" s="260" t="s">
        <v>691</v>
      </c>
      <c r="F523" s="259" t="s">
        <v>1025</v>
      </c>
      <c r="G523" s="260" t="s">
        <v>681</v>
      </c>
      <c r="H523" s="259" t="s">
        <v>1026</v>
      </c>
      <c r="I523" s="259" t="s">
        <v>1037</v>
      </c>
      <c r="J523" s="260" t="s">
        <v>186</v>
      </c>
      <c r="K523" s="259" t="s">
        <v>496</v>
      </c>
      <c r="L523" s="259" t="s">
        <v>493</v>
      </c>
      <c r="M523" s="259" t="s">
        <v>178</v>
      </c>
      <c r="N523" s="259" t="s">
        <v>178</v>
      </c>
      <c r="O523" s="377" t="s">
        <v>1038</v>
      </c>
      <c r="P523" s="378" t="s">
        <v>2021</v>
      </c>
      <c r="Q523" s="379" t="s">
        <v>1028</v>
      </c>
      <c r="R523" s="385">
        <v>0</v>
      </c>
      <c r="S523" s="385">
        <v>2.58</v>
      </c>
      <c r="T523" s="385">
        <v>0</v>
      </c>
      <c r="U523" s="385">
        <v>0</v>
      </c>
      <c r="V523" s="385">
        <v>0</v>
      </c>
      <c r="W523" s="385">
        <v>0</v>
      </c>
      <c r="X523" s="390">
        <v>0</v>
      </c>
      <c r="Y523" s="390">
        <v>0</v>
      </c>
    </row>
    <row r="524" spans="1:25" customFormat="1" ht="36" x14ac:dyDescent="0.2">
      <c r="A524" s="259">
        <v>24</v>
      </c>
      <c r="B524" s="259" t="s">
        <v>327</v>
      </c>
      <c r="C524" s="259" t="s">
        <v>442</v>
      </c>
      <c r="D524" s="259" t="s">
        <v>666</v>
      </c>
      <c r="E524" s="260" t="s">
        <v>701</v>
      </c>
      <c r="F524" s="259" t="s">
        <v>1025</v>
      </c>
      <c r="G524" s="260" t="s">
        <v>681</v>
      </c>
      <c r="H524" s="259" t="s">
        <v>1026</v>
      </c>
      <c r="I524" s="259" t="s">
        <v>1037</v>
      </c>
      <c r="J524" s="260" t="s">
        <v>186</v>
      </c>
      <c r="K524" s="259" t="s">
        <v>500</v>
      </c>
      <c r="L524" s="259" t="s">
        <v>493</v>
      </c>
      <c r="M524" s="259" t="s">
        <v>178</v>
      </c>
      <c r="N524" s="259" t="s">
        <v>178</v>
      </c>
      <c r="O524" s="377" t="s">
        <v>1106</v>
      </c>
      <c r="P524" s="378" t="s">
        <v>2021</v>
      </c>
      <c r="Q524" s="379" t="s">
        <v>1028</v>
      </c>
      <c r="R524" s="385">
        <v>0</v>
      </c>
      <c r="S524" s="385">
        <v>315948.81</v>
      </c>
      <c r="T524" s="385">
        <v>0</v>
      </c>
      <c r="U524" s="385">
        <v>0</v>
      </c>
      <c r="V524" s="385">
        <v>0</v>
      </c>
      <c r="W524" s="385">
        <v>0</v>
      </c>
      <c r="X524" s="390">
        <v>0</v>
      </c>
      <c r="Y524" s="390">
        <v>0</v>
      </c>
    </row>
    <row r="525" spans="1:25" customFormat="1" ht="27" x14ac:dyDescent="0.2">
      <c r="A525" s="259">
        <v>25</v>
      </c>
      <c r="B525" s="259" t="s">
        <v>327</v>
      </c>
      <c r="C525" s="259" t="s">
        <v>442</v>
      </c>
      <c r="D525" s="259" t="s">
        <v>718</v>
      </c>
      <c r="E525" s="260" t="s">
        <v>1411</v>
      </c>
      <c r="F525" s="259" t="s">
        <v>1025</v>
      </c>
      <c r="G525" s="260" t="s">
        <v>681</v>
      </c>
      <c r="H525" s="259" t="s">
        <v>1026</v>
      </c>
      <c r="I525" s="259" t="s">
        <v>1037</v>
      </c>
      <c r="J525" s="260" t="s">
        <v>186</v>
      </c>
      <c r="K525" s="259" t="s">
        <v>502</v>
      </c>
      <c r="L525" s="259" t="s">
        <v>493</v>
      </c>
      <c r="M525" s="259" t="s">
        <v>178</v>
      </c>
      <c r="N525" s="259" t="s">
        <v>178</v>
      </c>
      <c r="O525" s="377" t="s">
        <v>1106</v>
      </c>
      <c r="P525" s="378" t="s">
        <v>2021</v>
      </c>
      <c r="Q525" s="379" t="s">
        <v>1028</v>
      </c>
      <c r="R525" s="385">
        <v>0</v>
      </c>
      <c r="S525" s="385">
        <v>45.8</v>
      </c>
      <c r="T525" s="385">
        <v>0</v>
      </c>
      <c r="U525" s="385">
        <v>0</v>
      </c>
      <c r="V525" s="385">
        <v>0</v>
      </c>
      <c r="W525" s="385">
        <v>0</v>
      </c>
      <c r="X525" s="390">
        <v>0</v>
      </c>
      <c r="Y525" s="390">
        <v>0</v>
      </c>
    </row>
    <row r="526" spans="1:25" customFormat="1" ht="27" x14ac:dyDescent="0.2">
      <c r="A526" s="259">
        <v>26</v>
      </c>
      <c r="B526" s="259" t="s">
        <v>327</v>
      </c>
      <c r="C526" s="259" t="s">
        <v>442</v>
      </c>
      <c r="D526" s="259" t="s">
        <v>767</v>
      </c>
      <c r="E526" s="260" t="s">
        <v>1412</v>
      </c>
      <c r="F526" s="259" t="s">
        <v>1025</v>
      </c>
      <c r="G526" s="260" t="s">
        <v>681</v>
      </c>
      <c r="H526" s="259" t="s">
        <v>1026</v>
      </c>
      <c r="I526" s="259" t="s">
        <v>1037</v>
      </c>
      <c r="J526" s="260" t="s">
        <v>186</v>
      </c>
      <c r="K526" s="259" t="s">
        <v>673</v>
      </c>
      <c r="L526" s="259" t="s">
        <v>493</v>
      </c>
      <c r="M526" s="259" t="s">
        <v>178</v>
      </c>
      <c r="N526" s="259" t="s">
        <v>178</v>
      </c>
      <c r="O526" s="377" t="s">
        <v>1050</v>
      </c>
      <c r="P526" s="378" t="s">
        <v>2021</v>
      </c>
      <c r="Q526" s="379" t="s">
        <v>1028</v>
      </c>
      <c r="R526" s="385">
        <v>0</v>
      </c>
      <c r="S526" s="385">
        <v>262.5</v>
      </c>
      <c r="T526" s="385">
        <v>0</v>
      </c>
      <c r="U526" s="385">
        <v>0</v>
      </c>
      <c r="V526" s="385">
        <v>0</v>
      </c>
      <c r="W526" s="385">
        <v>0</v>
      </c>
      <c r="X526" s="390">
        <v>0</v>
      </c>
      <c r="Y526" s="390">
        <v>0</v>
      </c>
    </row>
    <row r="527" spans="1:25" customFormat="1" ht="27" x14ac:dyDescent="0.2">
      <c r="A527" s="259">
        <v>27</v>
      </c>
      <c r="B527" s="259" t="s">
        <v>327</v>
      </c>
      <c r="C527" s="259" t="s">
        <v>442</v>
      </c>
      <c r="D527" s="259" t="s">
        <v>1921</v>
      </c>
      <c r="E527" s="260" t="s">
        <v>1922</v>
      </c>
      <c r="F527" s="259" t="s">
        <v>1025</v>
      </c>
      <c r="G527" s="260" t="s">
        <v>681</v>
      </c>
      <c r="H527" s="259" t="s">
        <v>1026</v>
      </c>
      <c r="I527" s="259" t="s">
        <v>1037</v>
      </c>
      <c r="J527" s="260" t="s">
        <v>186</v>
      </c>
      <c r="K527" s="259" t="s">
        <v>608</v>
      </c>
      <c r="L527" s="259" t="s">
        <v>493</v>
      </c>
      <c r="M527" s="259" t="s">
        <v>178</v>
      </c>
      <c r="N527" s="259" t="s">
        <v>178</v>
      </c>
      <c r="O527" s="377" t="s">
        <v>1284</v>
      </c>
      <c r="P527" s="378" t="s">
        <v>2021</v>
      </c>
      <c r="Q527" s="379" t="s">
        <v>1028</v>
      </c>
      <c r="R527" s="385">
        <v>0</v>
      </c>
      <c r="S527" s="385">
        <v>10717</v>
      </c>
      <c r="T527" s="385">
        <v>0</v>
      </c>
      <c r="U527" s="385">
        <v>0</v>
      </c>
      <c r="V527" s="385">
        <v>0</v>
      </c>
      <c r="W527" s="385">
        <v>0</v>
      </c>
      <c r="X527" s="390">
        <v>0</v>
      </c>
      <c r="Y527" s="390">
        <v>0</v>
      </c>
    </row>
    <row r="528" spans="1:25" customFormat="1" ht="18" x14ac:dyDescent="0.2">
      <c r="A528" s="259">
        <v>28</v>
      </c>
      <c r="B528" s="259" t="s">
        <v>327</v>
      </c>
      <c r="C528" s="259" t="s">
        <v>442</v>
      </c>
      <c r="D528" s="259" t="s">
        <v>1923</v>
      </c>
      <c r="E528" s="260" t="s">
        <v>1924</v>
      </c>
      <c r="F528" s="259" t="s">
        <v>1025</v>
      </c>
      <c r="G528" s="260" t="s">
        <v>681</v>
      </c>
      <c r="H528" s="259" t="s">
        <v>1026</v>
      </c>
      <c r="I528" s="259" t="s">
        <v>1037</v>
      </c>
      <c r="J528" s="260" t="s">
        <v>186</v>
      </c>
      <c r="K528" s="259" t="s">
        <v>572</v>
      </c>
      <c r="L528" s="259" t="s">
        <v>493</v>
      </c>
      <c r="M528" s="259" t="s">
        <v>178</v>
      </c>
      <c r="N528" s="259" t="s">
        <v>178</v>
      </c>
      <c r="O528" s="377" t="s">
        <v>1758</v>
      </c>
      <c r="P528" s="378" t="s">
        <v>2021</v>
      </c>
      <c r="Q528" s="379" t="s">
        <v>1028</v>
      </c>
      <c r="R528" s="385">
        <v>0</v>
      </c>
      <c r="S528" s="385">
        <v>539.42999999999995</v>
      </c>
      <c r="T528" s="385">
        <v>0</v>
      </c>
      <c r="U528" s="385">
        <v>0</v>
      </c>
      <c r="V528" s="385">
        <v>0</v>
      </c>
      <c r="W528" s="385">
        <v>0</v>
      </c>
      <c r="X528" s="390">
        <v>0</v>
      </c>
      <c r="Y528" s="390">
        <v>0</v>
      </c>
    </row>
    <row r="529" spans="1:25" customFormat="1" ht="45" x14ac:dyDescent="0.2">
      <c r="A529" s="259">
        <v>29</v>
      </c>
      <c r="B529" s="259" t="s">
        <v>327</v>
      </c>
      <c r="C529" s="259" t="s">
        <v>442</v>
      </c>
      <c r="D529" s="259" t="s">
        <v>1925</v>
      </c>
      <c r="E529" s="260" t="s">
        <v>1926</v>
      </c>
      <c r="F529" s="259" t="s">
        <v>1025</v>
      </c>
      <c r="G529" s="260" t="s">
        <v>681</v>
      </c>
      <c r="H529" s="259" t="s">
        <v>1026</v>
      </c>
      <c r="I529" s="259" t="s">
        <v>1037</v>
      </c>
      <c r="J529" s="260" t="s">
        <v>186</v>
      </c>
      <c r="K529" s="259" t="s">
        <v>572</v>
      </c>
      <c r="L529" s="259" t="s">
        <v>493</v>
      </c>
      <c r="M529" s="259" t="s">
        <v>178</v>
      </c>
      <c r="N529" s="259" t="s">
        <v>178</v>
      </c>
      <c r="O529" s="378" t="s">
        <v>2019</v>
      </c>
      <c r="P529" s="378" t="s">
        <v>2021</v>
      </c>
      <c r="Q529" s="379" t="s">
        <v>1028</v>
      </c>
      <c r="R529" s="385">
        <v>0</v>
      </c>
      <c r="S529" s="385">
        <v>545.79</v>
      </c>
      <c r="T529" s="385">
        <v>0</v>
      </c>
      <c r="U529" s="385">
        <v>0</v>
      </c>
      <c r="V529" s="385">
        <v>0</v>
      </c>
      <c r="W529" s="385">
        <v>0</v>
      </c>
      <c r="X529" s="390">
        <v>0</v>
      </c>
      <c r="Y529" s="390">
        <v>0</v>
      </c>
    </row>
    <row r="530" spans="1:25" customFormat="1" ht="36" x14ac:dyDescent="0.2">
      <c r="A530" s="259">
        <v>30</v>
      </c>
      <c r="B530" s="259" t="s">
        <v>327</v>
      </c>
      <c r="C530" s="259" t="s">
        <v>442</v>
      </c>
      <c r="D530" s="259" t="s">
        <v>1927</v>
      </c>
      <c r="E530" s="260" t="s">
        <v>1928</v>
      </c>
      <c r="F530" s="259" t="s">
        <v>1025</v>
      </c>
      <c r="G530" s="260" t="s">
        <v>681</v>
      </c>
      <c r="H530" s="259" t="s">
        <v>1026</v>
      </c>
      <c r="I530" s="259" t="s">
        <v>1037</v>
      </c>
      <c r="J530" s="260" t="s">
        <v>186</v>
      </c>
      <c r="K530" s="259" t="s">
        <v>572</v>
      </c>
      <c r="L530" s="259" t="s">
        <v>493</v>
      </c>
      <c r="M530" s="259" t="s">
        <v>178</v>
      </c>
      <c r="N530" s="259" t="s">
        <v>178</v>
      </c>
      <c r="O530" s="377" t="s">
        <v>1895</v>
      </c>
      <c r="P530" s="378" t="s">
        <v>2021</v>
      </c>
      <c r="Q530" s="379" t="s">
        <v>1028</v>
      </c>
      <c r="R530" s="385">
        <v>0</v>
      </c>
      <c r="S530" s="385">
        <v>45357</v>
      </c>
      <c r="T530" s="385">
        <v>0</v>
      </c>
      <c r="U530" s="385">
        <v>0</v>
      </c>
      <c r="V530" s="385">
        <v>0</v>
      </c>
      <c r="W530" s="385">
        <v>0</v>
      </c>
      <c r="X530" s="390">
        <v>0</v>
      </c>
      <c r="Y530" s="390">
        <v>0</v>
      </c>
    </row>
    <row r="531" spans="1:25" customFormat="1" ht="36" x14ac:dyDescent="0.2">
      <c r="A531" s="259">
        <v>31</v>
      </c>
      <c r="B531" s="259" t="s">
        <v>327</v>
      </c>
      <c r="C531" s="259" t="s">
        <v>442</v>
      </c>
      <c r="D531" s="259" t="s">
        <v>1929</v>
      </c>
      <c r="E531" s="260" t="s">
        <v>1930</v>
      </c>
      <c r="F531" s="259" t="s">
        <v>1025</v>
      </c>
      <c r="G531" s="260" t="s">
        <v>681</v>
      </c>
      <c r="H531" s="259" t="s">
        <v>1026</v>
      </c>
      <c r="I531" s="259" t="s">
        <v>1037</v>
      </c>
      <c r="J531" s="260" t="s">
        <v>186</v>
      </c>
      <c r="K531" s="259" t="s">
        <v>572</v>
      </c>
      <c r="L531" s="259" t="s">
        <v>493</v>
      </c>
      <c r="M531" s="259" t="s">
        <v>178</v>
      </c>
      <c r="N531" s="259" t="s">
        <v>178</v>
      </c>
      <c r="O531" s="377" t="s">
        <v>1931</v>
      </c>
      <c r="P531" s="378" t="s">
        <v>2021</v>
      </c>
      <c r="Q531" s="379" t="s">
        <v>1028</v>
      </c>
      <c r="R531" s="385">
        <v>0</v>
      </c>
      <c r="S531" s="385">
        <v>1510000</v>
      </c>
      <c r="T531" s="385">
        <v>0</v>
      </c>
      <c r="U531" s="385">
        <v>0</v>
      </c>
      <c r="V531" s="385">
        <v>0</v>
      </c>
      <c r="W531" s="385">
        <v>0</v>
      </c>
      <c r="X531" s="390">
        <v>0</v>
      </c>
      <c r="Y531" s="390">
        <v>0</v>
      </c>
    </row>
    <row r="532" spans="1:25" customFormat="1" ht="27" x14ac:dyDescent="0.2">
      <c r="A532" s="259">
        <v>32</v>
      </c>
      <c r="B532" s="259" t="s">
        <v>327</v>
      </c>
      <c r="C532" s="259" t="s">
        <v>442</v>
      </c>
      <c r="D532" s="259" t="s">
        <v>1932</v>
      </c>
      <c r="E532" s="260" t="s">
        <v>1933</v>
      </c>
      <c r="F532" s="259" t="s">
        <v>1025</v>
      </c>
      <c r="G532" s="260" t="s">
        <v>681</v>
      </c>
      <c r="H532" s="259" t="s">
        <v>1026</v>
      </c>
      <c r="I532" s="259" t="s">
        <v>1037</v>
      </c>
      <c r="J532" s="260" t="s">
        <v>186</v>
      </c>
      <c r="K532" s="259" t="s">
        <v>587</v>
      </c>
      <c r="L532" s="259" t="s">
        <v>493</v>
      </c>
      <c r="M532" s="259" t="s">
        <v>178</v>
      </c>
      <c r="N532" s="259" t="s">
        <v>178</v>
      </c>
      <c r="O532" s="377" t="s">
        <v>1284</v>
      </c>
      <c r="P532" s="378" t="s">
        <v>2021</v>
      </c>
      <c r="Q532" s="379" t="s">
        <v>1028</v>
      </c>
      <c r="R532" s="385">
        <v>0</v>
      </c>
      <c r="S532" s="385">
        <v>639.04</v>
      </c>
      <c r="T532" s="385">
        <v>0</v>
      </c>
      <c r="U532" s="385">
        <v>0</v>
      </c>
      <c r="V532" s="385">
        <v>0</v>
      </c>
      <c r="W532" s="385">
        <v>0</v>
      </c>
      <c r="X532" s="390">
        <v>0</v>
      </c>
      <c r="Y532" s="390">
        <v>0</v>
      </c>
    </row>
    <row r="533" spans="1:25" customFormat="1" ht="27" x14ac:dyDescent="0.2">
      <c r="A533" s="259">
        <v>33</v>
      </c>
      <c r="B533" s="259" t="s">
        <v>327</v>
      </c>
      <c r="C533" s="259" t="s">
        <v>442</v>
      </c>
      <c r="D533" s="259" t="s">
        <v>1934</v>
      </c>
      <c r="E533" s="260" t="s">
        <v>1935</v>
      </c>
      <c r="F533" s="259" t="s">
        <v>1025</v>
      </c>
      <c r="G533" s="260" t="s">
        <v>681</v>
      </c>
      <c r="H533" s="259" t="s">
        <v>1026</v>
      </c>
      <c r="I533" s="259" t="s">
        <v>1037</v>
      </c>
      <c r="J533" s="260" t="s">
        <v>186</v>
      </c>
      <c r="K533" s="259" t="s">
        <v>587</v>
      </c>
      <c r="L533" s="259" t="s">
        <v>493</v>
      </c>
      <c r="M533" s="259" t="s">
        <v>178</v>
      </c>
      <c r="N533" s="259" t="s">
        <v>178</v>
      </c>
      <c r="O533" s="377" t="s">
        <v>1895</v>
      </c>
      <c r="P533" s="378" t="s">
        <v>2021</v>
      </c>
      <c r="Q533" s="379" t="s">
        <v>1936</v>
      </c>
      <c r="R533" s="385">
        <v>0</v>
      </c>
      <c r="S533" s="385">
        <v>2.46</v>
      </c>
      <c r="T533" s="385">
        <v>0</v>
      </c>
      <c r="U533" s="385">
        <v>0</v>
      </c>
      <c r="V533" s="385">
        <v>0</v>
      </c>
      <c r="W533" s="385">
        <v>0</v>
      </c>
      <c r="X533" s="390">
        <v>0</v>
      </c>
      <c r="Y533" s="390">
        <v>0</v>
      </c>
    </row>
    <row r="534" spans="1:25" customFormat="1" ht="36" x14ac:dyDescent="0.2">
      <c r="A534" s="259">
        <v>34</v>
      </c>
      <c r="B534" s="259" t="s">
        <v>327</v>
      </c>
      <c r="C534" s="259" t="s">
        <v>442</v>
      </c>
      <c r="D534" s="259" t="s">
        <v>1937</v>
      </c>
      <c r="E534" s="260" t="s">
        <v>1938</v>
      </c>
      <c r="F534" s="259" t="s">
        <v>1025</v>
      </c>
      <c r="G534" s="260" t="s">
        <v>681</v>
      </c>
      <c r="H534" s="259" t="s">
        <v>1026</v>
      </c>
      <c r="I534" s="259" t="s">
        <v>1037</v>
      </c>
      <c r="J534" s="260" t="s">
        <v>186</v>
      </c>
      <c r="K534" s="259" t="s">
        <v>587</v>
      </c>
      <c r="L534" s="259" t="s">
        <v>493</v>
      </c>
      <c r="M534" s="259" t="s">
        <v>178</v>
      </c>
      <c r="N534" s="259" t="s">
        <v>178</v>
      </c>
      <c r="O534" s="377" t="s">
        <v>1931</v>
      </c>
      <c r="P534" s="378" t="s">
        <v>2021</v>
      </c>
      <c r="Q534" s="379" t="s">
        <v>1028</v>
      </c>
      <c r="R534" s="385">
        <v>0</v>
      </c>
      <c r="S534" s="385">
        <v>48.83</v>
      </c>
      <c r="T534" s="385">
        <v>0</v>
      </c>
      <c r="U534" s="385">
        <v>0</v>
      </c>
      <c r="V534" s="385">
        <v>0</v>
      </c>
      <c r="W534" s="385">
        <v>0</v>
      </c>
      <c r="X534" s="390">
        <v>0</v>
      </c>
      <c r="Y534" s="390">
        <v>0</v>
      </c>
    </row>
    <row r="535" spans="1:25" customFormat="1" ht="18" x14ac:dyDescent="0.2">
      <c r="A535" s="259">
        <v>35</v>
      </c>
      <c r="B535" s="259" t="s">
        <v>327</v>
      </c>
      <c r="C535" s="259" t="s">
        <v>442</v>
      </c>
      <c r="D535" s="259" t="s">
        <v>1939</v>
      </c>
      <c r="E535" s="260" t="s">
        <v>1940</v>
      </c>
      <c r="F535" s="259" t="s">
        <v>1025</v>
      </c>
      <c r="G535" s="260" t="s">
        <v>681</v>
      </c>
      <c r="H535" s="259" t="s">
        <v>1026</v>
      </c>
      <c r="I535" s="259" t="s">
        <v>1037</v>
      </c>
      <c r="J535" s="260" t="s">
        <v>186</v>
      </c>
      <c r="K535" s="259" t="s">
        <v>879</v>
      </c>
      <c r="L535" s="259" t="s">
        <v>493</v>
      </c>
      <c r="M535" s="259" t="s">
        <v>178</v>
      </c>
      <c r="N535" s="259" t="s">
        <v>178</v>
      </c>
      <c r="O535" s="377" t="s">
        <v>1298</v>
      </c>
      <c r="P535" s="378" t="s">
        <v>2021</v>
      </c>
      <c r="Q535" s="379" t="s">
        <v>1054</v>
      </c>
      <c r="R535" s="385">
        <v>0</v>
      </c>
      <c r="S535" s="385">
        <v>2.9</v>
      </c>
      <c r="T535" s="385">
        <v>0</v>
      </c>
      <c r="U535" s="385">
        <v>0</v>
      </c>
      <c r="V535" s="385">
        <v>0</v>
      </c>
      <c r="W535" s="385">
        <v>0</v>
      </c>
      <c r="X535" s="390">
        <v>0</v>
      </c>
      <c r="Y535" s="390">
        <v>0</v>
      </c>
    </row>
    <row r="536" spans="1:25" customFormat="1" ht="12.75" x14ac:dyDescent="0.2">
      <c r="A536" s="255">
        <v>35</v>
      </c>
      <c r="B536" s="256" t="s">
        <v>1029</v>
      </c>
      <c r="C536" s="256"/>
      <c r="D536" s="256"/>
      <c r="E536" s="256"/>
      <c r="F536" s="256"/>
      <c r="G536" s="256"/>
      <c r="H536" s="256"/>
      <c r="I536" s="256"/>
      <c r="J536" s="256"/>
      <c r="K536" s="256"/>
      <c r="L536" s="256"/>
      <c r="M536" s="256"/>
      <c r="N536" s="256"/>
      <c r="O536" s="381"/>
      <c r="P536" s="382"/>
      <c r="Q536" s="382"/>
      <c r="R536" s="386">
        <f>SUM(R501:R535)</f>
        <v>84365419.379999995</v>
      </c>
      <c r="S536" s="386">
        <f t="shared" ref="S536:W536" si="48">SUM(S501:S535)</f>
        <v>5568465.160000002</v>
      </c>
      <c r="T536" s="386">
        <f t="shared" si="48"/>
        <v>0</v>
      </c>
      <c r="U536" s="386">
        <f t="shared" si="48"/>
        <v>0</v>
      </c>
      <c r="V536" s="386">
        <f t="shared" si="48"/>
        <v>0</v>
      </c>
      <c r="W536" s="386">
        <f t="shared" si="48"/>
        <v>0</v>
      </c>
      <c r="X536" s="391"/>
      <c r="Y536" s="391"/>
    </row>
    <row r="537" spans="1:25" customFormat="1" ht="12.75" x14ac:dyDescent="0.2">
      <c r="A537" s="255"/>
      <c r="B537" s="256" t="s">
        <v>1413</v>
      </c>
      <c r="C537" s="256"/>
      <c r="D537" s="256"/>
      <c r="E537" s="256"/>
      <c r="F537" s="256"/>
      <c r="G537" s="256"/>
      <c r="H537" s="256"/>
      <c r="I537" s="256"/>
      <c r="J537" s="256"/>
      <c r="K537" s="256"/>
      <c r="L537" s="256"/>
      <c r="M537" s="256"/>
      <c r="N537" s="256"/>
      <c r="O537" s="381"/>
      <c r="P537" s="382"/>
      <c r="Q537" s="382"/>
      <c r="R537" s="386"/>
      <c r="S537" s="386"/>
      <c r="T537" s="386"/>
      <c r="U537" s="386"/>
      <c r="V537" s="386"/>
      <c r="W537" s="386"/>
      <c r="X537" s="391"/>
      <c r="Y537" s="391"/>
    </row>
    <row r="538" spans="1:25" customFormat="1" ht="36" x14ac:dyDescent="0.2">
      <c r="A538" s="259">
        <v>1</v>
      </c>
      <c r="B538" s="259" t="s">
        <v>192</v>
      </c>
      <c r="C538" s="259" t="s">
        <v>450</v>
      </c>
      <c r="D538" s="259" t="s">
        <v>322</v>
      </c>
      <c r="E538" s="260" t="s">
        <v>667</v>
      </c>
      <c r="F538" s="259" t="s">
        <v>1025</v>
      </c>
      <c r="G538" s="260" t="s">
        <v>681</v>
      </c>
      <c r="H538" s="259" t="s">
        <v>1026</v>
      </c>
      <c r="I538" s="259" t="s">
        <v>1037</v>
      </c>
      <c r="J538" s="260" t="s">
        <v>314</v>
      </c>
      <c r="K538" s="259" t="s">
        <v>496</v>
      </c>
      <c r="L538" s="259" t="s">
        <v>493</v>
      </c>
      <c r="M538" s="259" t="s">
        <v>178</v>
      </c>
      <c r="N538" s="259" t="s">
        <v>178</v>
      </c>
      <c r="O538" s="377" t="s">
        <v>1414</v>
      </c>
      <c r="P538" s="378" t="s">
        <v>2023</v>
      </c>
      <c r="Q538" s="379" t="s">
        <v>1028</v>
      </c>
      <c r="R538" s="385">
        <v>0</v>
      </c>
      <c r="S538" s="385">
        <v>1050000</v>
      </c>
      <c r="T538" s="385">
        <v>0</v>
      </c>
      <c r="U538" s="385">
        <v>0</v>
      </c>
      <c r="V538" s="385">
        <v>0</v>
      </c>
      <c r="W538" s="385">
        <v>0</v>
      </c>
      <c r="X538" s="390">
        <v>0</v>
      </c>
      <c r="Y538" s="390">
        <v>0</v>
      </c>
    </row>
    <row r="539" spans="1:25" customFormat="1" ht="18" x14ac:dyDescent="0.2">
      <c r="A539" s="259">
        <v>2</v>
      </c>
      <c r="B539" s="259" t="s">
        <v>192</v>
      </c>
      <c r="C539" s="259" t="s">
        <v>450</v>
      </c>
      <c r="D539" s="259" t="s">
        <v>719</v>
      </c>
      <c r="E539" s="260" t="s">
        <v>1415</v>
      </c>
      <c r="F539" s="259" t="s">
        <v>1025</v>
      </c>
      <c r="G539" s="260" t="s">
        <v>681</v>
      </c>
      <c r="H539" s="259" t="s">
        <v>1135</v>
      </c>
      <c r="I539" s="259" t="s">
        <v>1037</v>
      </c>
      <c r="J539" s="260" t="s">
        <v>174</v>
      </c>
      <c r="K539" s="259" t="s">
        <v>572</v>
      </c>
      <c r="L539" s="259" t="s">
        <v>493</v>
      </c>
      <c r="M539" s="259" t="s">
        <v>178</v>
      </c>
      <c r="N539" s="259" t="s">
        <v>178</v>
      </c>
      <c r="O539" s="377" t="s">
        <v>1050</v>
      </c>
      <c r="P539" s="378" t="s">
        <v>2021</v>
      </c>
      <c r="Q539" s="379" t="s">
        <v>1416</v>
      </c>
      <c r="R539" s="385">
        <v>0</v>
      </c>
      <c r="S539" s="385">
        <v>880000</v>
      </c>
      <c r="T539" s="385">
        <v>0</v>
      </c>
      <c r="U539" s="385">
        <v>0</v>
      </c>
      <c r="V539" s="385">
        <v>0</v>
      </c>
      <c r="W539" s="385">
        <v>0</v>
      </c>
      <c r="X539" s="390">
        <v>0</v>
      </c>
      <c r="Y539" s="390">
        <v>0</v>
      </c>
    </row>
    <row r="540" spans="1:25" customFormat="1" ht="18" x14ac:dyDescent="0.2">
      <c r="A540" s="259">
        <v>3</v>
      </c>
      <c r="B540" s="259" t="s">
        <v>192</v>
      </c>
      <c r="C540" s="259" t="s">
        <v>450</v>
      </c>
      <c r="D540" s="259" t="s">
        <v>720</v>
      </c>
      <c r="E540" s="260" t="s">
        <v>1417</v>
      </c>
      <c r="F540" s="259" t="s">
        <v>1025</v>
      </c>
      <c r="G540" s="260" t="s">
        <v>681</v>
      </c>
      <c r="H540" s="259" t="s">
        <v>1026</v>
      </c>
      <c r="I540" s="259" t="s">
        <v>1037</v>
      </c>
      <c r="J540" s="260" t="s">
        <v>174</v>
      </c>
      <c r="K540" s="259" t="s">
        <v>572</v>
      </c>
      <c r="L540" s="259" t="s">
        <v>493</v>
      </c>
      <c r="M540" s="259" t="s">
        <v>178</v>
      </c>
      <c r="N540" s="259" t="s">
        <v>178</v>
      </c>
      <c r="O540" s="377" t="s">
        <v>1050</v>
      </c>
      <c r="P540" s="378" t="s">
        <v>2021</v>
      </c>
      <c r="Q540" s="379" t="s">
        <v>1053</v>
      </c>
      <c r="R540" s="385">
        <v>0</v>
      </c>
      <c r="S540" s="385">
        <v>670000</v>
      </c>
      <c r="T540" s="385">
        <v>0</v>
      </c>
      <c r="U540" s="385">
        <v>0</v>
      </c>
      <c r="V540" s="385">
        <v>0</v>
      </c>
      <c r="W540" s="385">
        <v>0</v>
      </c>
      <c r="X540" s="390">
        <v>0</v>
      </c>
      <c r="Y540" s="390">
        <v>0</v>
      </c>
    </row>
    <row r="541" spans="1:25" customFormat="1" ht="18" x14ac:dyDescent="0.2">
      <c r="A541" s="259">
        <v>4</v>
      </c>
      <c r="B541" s="259" t="s">
        <v>192</v>
      </c>
      <c r="C541" s="259" t="s">
        <v>450</v>
      </c>
      <c r="D541" s="259" t="s">
        <v>721</v>
      </c>
      <c r="E541" s="260" t="s">
        <v>1418</v>
      </c>
      <c r="F541" s="259" t="s">
        <v>1025</v>
      </c>
      <c r="G541" s="260" t="s">
        <v>681</v>
      </c>
      <c r="H541" s="259" t="s">
        <v>1217</v>
      </c>
      <c r="I541" s="259" t="s">
        <v>1037</v>
      </c>
      <c r="J541" s="260" t="s">
        <v>174</v>
      </c>
      <c r="K541" s="259" t="s">
        <v>572</v>
      </c>
      <c r="L541" s="259" t="s">
        <v>493</v>
      </c>
      <c r="M541" s="259" t="s">
        <v>178</v>
      </c>
      <c r="N541" s="259" t="s">
        <v>178</v>
      </c>
      <c r="O541" s="377" t="s">
        <v>1050</v>
      </c>
      <c r="P541" s="378" t="s">
        <v>2021</v>
      </c>
      <c r="Q541" s="379" t="s">
        <v>1359</v>
      </c>
      <c r="R541" s="385">
        <v>0</v>
      </c>
      <c r="S541" s="385">
        <v>495000</v>
      </c>
      <c r="T541" s="385">
        <v>494160</v>
      </c>
      <c r="U541" s="385">
        <v>0</v>
      </c>
      <c r="V541" s="385">
        <v>0</v>
      </c>
      <c r="W541" s="385">
        <v>0</v>
      </c>
      <c r="X541" s="390">
        <v>0</v>
      </c>
      <c r="Y541" s="390">
        <v>0</v>
      </c>
    </row>
    <row r="542" spans="1:25" customFormat="1" ht="18" x14ac:dyDescent="0.2">
      <c r="A542" s="259">
        <v>5</v>
      </c>
      <c r="B542" s="259" t="s">
        <v>192</v>
      </c>
      <c r="C542" s="259" t="s">
        <v>450</v>
      </c>
      <c r="D542" s="259" t="s">
        <v>722</v>
      </c>
      <c r="E542" s="260" t="s">
        <v>1419</v>
      </c>
      <c r="F542" s="259" t="s">
        <v>1025</v>
      </c>
      <c r="G542" s="260" t="s">
        <v>681</v>
      </c>
      <c r="H542" s="259" t="s">
        <v>1026</v>
      </c>
      <c r="I542" s="259" t="s">
        <v>1037</v>
      </c>
      <c r="J542" s="260" t="s">
        <v>174</v>
      </c>
      <c r="K542" s="259" t="s">
        <v>572</v>
      </c>
      <c r="L542" s="259" t="s">
        <v>493</v>
      </c>
      <c r="M542" s="259" t="s">
        <v>178</v>
      </c>
      <c r="N542" s="259" t="s">
        <v>178</v>
      </c>
      <c r="O542" s="377" t="s">
        <v>1050</v>
      </c>
      <c r="P542" s="378" t="s">
        <v>2021</v>
      </c>
      <c r="Q542" s="379" t="s">
        <v>1053</v>
      </c>
      <c r="R542" s="385">
        <v>0</v>
      </c>
      <c r="S542" s="385">
        <v>376100</v>
      </c>
      <c r="T542" s="385">
        <v>375600</v>
      </c>
      <c r="U542" s="385">
        <v>0</v>
      </c>
      <c r="V542" s="385">
        <v>0</v>
      </c>
      <c r="W542" s="385">
        <v>0</v>
      </c>
      <c r="X542" s="390">
        <v>0</v>
      </c>
      <c r="Y542" s="390">
        <v>0</v>
      </c>
    </row>
    <row r="543" spans="1:25" customFormat="1" ht="27" x14ac:dyDescent="0.2">
      <c r="A543" s="259">
        <v>6</v>
      </c>
      <c r="B543" s="259" t="s">
        <v>192</v>
      </c>
      <c r="C543" s="259" t="s">
        <v>450</v>
      </c>
      <c r="D543" s="259" t="s">
        <v>723</v>
      </c>
      <c r="E543" s="260" t="s">
        <v>1420</v>
      </c>
      <c r="F543" s="259" t="s">
        <v>1025</v>
      </c>
      <c r="G543" s="260" t="s">
        <v>681</v>
      </c>
      <c r="H543" s="259" t="s">
        <v>1240</v>
      </c>
      <c r="I543" s="259" t="s">
        <v>1037</v>
      </c>
      <c r="J543" s="260" t="s">
        <v>948</v>
      </c>
      <c r="K543" s="259" t="s">
        <v>572</v>
      </c>
      <c r="L543" s="259" t="s">
        <v>493</v>
      </c>
      <c r="M543" s="259" t="s">
        <v>178</v>
      </c>
      <c r="N543" s="259" t="s">
        <v>178</v>
      </c>
      <c r="O543" s="377" t="s">
        <v>1050</v>
      </c>
      <c r="P543" s="378" t="s">
        <v>2021</v>
      </c>
      <c r="Q543" s="379" t="s">
        <v>1350</v>
      </c>
      <c r="R543" s="385">
        <v>0</v>
      </c>
      <c r="S543" s="385">
        <v>132000</v>
      </c>
      <c r="T543" s="385">
        <v>130077.75999999999</v>
      </c>
      <c r="U543" s="385">
        <v>0</v>
      </c>
      <c r="V543" s="385">
        <v>0</v>
      </c>
      <c r="W543" s="385">
        <v>0</v>
      </c>
      <c r="X543" s="390">
        <v>0</v>
      </c>
      <c r="Y543" s="390">
        <v>0</v>
      </c>
    </row>
    <row r="544" spans="1:25" customFormat="1" ht="18" x14ac:dyDescent="0.2">
      <c r="A544" s="259">
        <v>7</v>
      </c>
      <c r="B544" s="259" t="s">
        <v>192</v>
      </c>
      <c r="C544" s="259" t="s">
        <v>450</v>
      </c>
      <c r="D544" s="259" t="s">
        <v>724</v>
      </c>
      <c r="E544" s="260" t="s">
        <v>1421</v>
      </c>
      <c r="F544" s="259" t="s">
        <v>1025</v>
      </c>
      <c r="G544" s="260" t="s">
        <v>681</v>
      </c>
      <c r="H544" s="259" t="s">
        <v>1118</v>
      </c>
      <c r="I544" s="259" t="s">
        <v>1037</v>
      </c>
      <c r="J544" s="260" t="s">
        <v>174</v>
      </c>
      <c r="K544" s="259" t="s">
        <v>572</v>
      </c>
      <c r="L544" s="259" t="s">
        <v>493</v>
      </c>
      <c r="M544" s="259" t="s">
        <v>178</v>
      </c>
      <c r="N544" s="259" t="s">
        <v>178</v>
      </c>
      <c r="O544" s="377" t="s">
        <v>1050</v>
      </c>
      <c r="P544" s="378" t="s">
        <v>2021</v>
      </c>
      <c r="Q544" s="379" t="s">
        <v>1053</v>
      </c>
      <c r="R544" s="385">
        <v>0</v>
      </c>
      <c r="S544" s="385">
        <v>15000</v>
      </c>
      <c r="T544" s="385">
        <v>13711.2</v>
      </c>
      <c r="U544" s="385">
        <v>0</v>
      </c>
      <c r="V544" s="385">
        <v>0</v>
      </c>
      <c r="W544" s="385">
        <v>0</v>
      </c>
      <c r="X544" s="390">
        <v>0</v>
      </c>
      <c r="Y544" s="390">
        <v>0</v>
      </c>
    </row>
    <row r="545" spans="1:25" customFormat="1" ht="18" x14ac:dyDescent="0.2">
      <c r="A545" s="259">
        <v>8</v>
      </c>
      <c r="B545" s="259" t="s">
        <v>192</v>
      </c>
      <c r="C545" s="259" t="s">
        <v>450</v>
      </c>
      <c r="D545" s="259" t="s">
        <v>725</v>
      </c>
      <c r="E545" s="260" t="s">
        <v>1422</v>
      </c>
      <c r="F545" s="259" t="s">
        <v>1025</v>
      </c>
      <c r="G545" s="260" t="s">
        <v>681</v>
      </c>
      <c r="H545" s="259" t="s">
        <v>1026</v>
      </c>
      <c r="I545" s="259" t="s">
        <v>1026</v>
      </c>
      <c r="J545" s="260" t="s">
        <v>972</v>
      </c>
      <c r="K545" s="259" t="s">
        <v>572</v>
      </c>
      <c r="L545" s="259" t="s">
        <v>493</v>
      </c>
      <c r="M545" s="259" t="s">
        <v>1941</v>
      </c>
      <c r="N545" s="259" t="s">
        <v>636</v>
      </c>
      <c r="O545" s="377" t="s">
        <v>1050</v>
      </c>
      <c r="P545" s="378" t="s">
        <v>2021</v>
      </c>
      <c r="Q545" s="379" t="s">
        <v>1053</v>
      </c>
      <c r="R545" s="385">
        <v>0</v>
      </c>
      <c r="S545" s="385">
        <v>71500</v>
      </c>
      <c r="T545" s="385">
        <v>71500</v>
      </c>
      <c r="U545" s="385">
        <v>71500</v>
      </c>
      <c r="V545" s="385">
        <v>71500</v>
      </c>
      <c r="W545" s="385">
        <v>71500</v>
      </c>
      <c r="X545" s="390">
        <v>1</v>
      </c>
      <c r="Y545" s="390">
        <v>1</v>
      </c>
    </row>
    <row r="546" spans="1:25" customFormat="1" ht="27" x14ac:dyDescent="0.2">
      <c r="A546" s="259">
        <v>9</v>
      </c>
      <c r="B546" s="259" t="s">
        <v>192</v>
      </c>
      <c r="C546" s="259" t="s">
        <v>450</v>
      </c>
      <c r="D546" s="259" t="s">
        <v>197</v>
      </c>
      <c r="E546" s="260" t="s">
        <v>668</v>
      </c>
      <c r="F546" s="259" t="s">
        <v>1025</v>
      </c>
      <c r="G546" s="260" t="s">
        <v>681</v>
      </c>
      <c r="H546" s="259" t="s">
        <v>1026</v>
      </c>
      <c r="I546" s="259" t="s">
        <v>1037</v>
      </c>
      <c r="J546" s="260" t="s">
        <v>314</v>
      </c>
      <c r="K546" s="259" t="s">
        <v>496</v>
      </c>
      <c r="L546" s="259" t="s">
        <v>493</v>
      </c>
      <c r="M546" s="259" t="s">
        <v>178</v>
      </c>
      <c r="N546" s="259" t="s">
        <v>178</v>
      </c>
      <c r="O546" s="377" t="s">
        <v>1414</v>
      </c>
      <c r="P546" s="378" t="s">
        <v>2023</v>
      </c>
      <c r="Q546" s="379" t="s">
        <v>1054</v>
      </c>
      <c r="R546" s="385">
        <v>0</v>
      </c>
      <c r="S546" s="385">
        <v>120000</v>
      </c>
      <c r="T546" s="385">
        <v>0</v>
      </c>
      <c r="U546" s="385">
        <v>0</v>
      </c>
      <c r="V546" s="385">
        <v>0</v>
      </c>
      <c r="W546" s="385">
        <v>0</v>
      </c>
      <c r="X546" s="390">
        <v>0</v>
      </c>
      <c r="Y546" s="390">
        <v>0</v>
      </c>
    </row>
    <row r="547" spans="1:25" customFormat="1" ht="18" x14ac:dyDescent="0.2">
      <c r="A547" s="259">
        <v>10</v>
      </c>
      <c r="B547" s="259" t="s">
        <v>192</v>
      </c>
      <c r="C547" s="259" t="s">
        <v>450</v>
      </c>
      <c r="D547" s="259" t="s">
        <v>735</v>
      </c>
      <c r="E547" s="260" t="s">
        <v>1423</v>
      </c>
      <c r="F547" s="259" t="s">
        <v>1025</v>
      </c>
      <c r="G547" s="260" t="s">
        <v>681</v>
      </c>
      <c r="H547" s="259" t="s">
        <v>1026</v>
      </c>
      <c r="I547" s="259" t="s">
        <v>1037</v>
      </c>
      <c r="J547" s="260" t="s">
        <v>349</v>
      </c>
      <c r="K547" s="259" t="s">
        <v>673</v>
      </c>
      <c r="L547" s="259" t="s">
        <v>518</v>
      </c>
      <c r="M547" s="259" t="s">
        <v>1460</v>
      </c>
      <c r="N547" s="259" t="s">
        <v>178</v>
      </c>
      <c r="O547" s="377" t="s">
        <v>1050</v>
      </c>
      <c r="P547" s="378" t="s">
        <v>2021</v>
      </c>
      <c r="Q547" s="379" t="s">
        <v>1424</v>
      </c>
      <c r="R547" s="385">
        <v>0</v>
      </c>
      <c r="S547" s="385">
        <v>1000000</v>
      </c>
      <c r="T547" s="385">
        <v>999900</v>
      </c>
      <c r="U547" s="385">
        <v>399960</v>
      </c>
      <c r="V547" s="385">
        <v>399960</v>
      </c>
      <c r="W547" s="385">
        <v>399960</v>
      </c>
      <c r="X547" s="390">
        <v>0.39995999999999998</v>
      </c>
      <c r="Y547" s="390">
        <v>0.4</v>
      </c>
    </row>
    <row r="548" spans="1:25" customFormat="1" ht="27" x14ac:dyDescent="0.2">
      <c r="A548" s="259">
        <v>11</v>
      </c>
      <c r="B548" s="259" t="s">
        <v>192</v>
      </c>
      <c r="C548" s="259" t="s">
        <v>450</v>
      </c>
      <c r="D548" s="259" t="s">
        <v>736</v>
      </c>
      <c r="E548" s="260" t="s">
        <v>1425</v>
      </c>
      <c r="F548" s="259" t="s">
        <v>1025</v>
      </c>
      <c r="G548" s="260" t="s">
        <v>681</v>
      </c>
      <c r="H548" s="259" t="s">
        <v>1206</v>
      </c>
      <c r="I548" s="259" t="s">
        <v>1206</v>
      </c>
      <c r="J548" s="260" t="s">
        <v>973</v>
      </c>
      <c r="K548" s="259" t="s">
        <v>673</v>
      </c>
      <c r="L548" s="259" t="s">
        <v>518</v>
      </c>
      <c r="M548" s="259" t="s">
        <v>815</v>
      </c>
      <c r="N548" s="259" t="s">
        <v>636</v>
      </c>
      <c r="O548" s="377" t="s">
        <v>1050</v>
      </c>
      <c r="P548" s="378" t="s">
        <v>2021</v>
      </c>
      <c r="Q548" s="379" t="s">
        <v>1110</v>
      </c>
      <c r="R548" s="385">
        <v>0</v>
      </c>
      <c r="S548" s="385">
        <v>312000</v>
      </c>
      <c r="T548" s="385">
        <v>312000</v>
      </c>
      <c r="U548" s="385">
        <v>312000</v>
      </c>
      <c r="V548" s="385">
        <v>312000</v>
      </c>
      <c r="W548" s="385">
        <v>312000</v>
      </c>
      <c r="X548" s="390">
        <v>1</v>
      </c>
      <c r="Y548" s="390">
        <v>1</v>
      </c>
    </row>
    <row r="549" spans="1:25" customFormat="1" ht="18" x14ac:dyDescent="0.2">
      <c r="A549" s="259">
        <v>12</v>
      </c>
      <c r="B549" s="259" t="s">
        <v>192</v>
      </c>
      <c r="C549" s="259" t="s">
        <v>450</v>
      </c>
      <c r="D549" s="259" t="s">
        <v>737</v>
      </c>
      <c r="E549" s="260" t="s">
        <v>1426</v>
      </c>
      <c r="F549" s="259" t="s">
        <v>1025</v>
      </c>
      <c r="G549" s="260" t="s">
        <v>681</v>
      </c>
      <c r="H549" s="259" t="s">
        <v>1111</v>
      </c>
      <c r="I549" s="259" t="s">
        <v>1111</v>
      </c>
      <c r="J549" s="260" t="s">
        <v>973</v>
      </c>
      <c r="K549" s="259" t="s">
        <v>673</v>
      </c>
      <c r="L549" s="259" t="s">
        <v>518</v>
      </c>
      <c r="M549" s="259" t="s">
        <v>815</v>
      </c>
      <c r="N549" s="259" t="s">
        <v>636</v>
      </c>
      <c r="O549" s="377" t="s">
        <v>1050</v>
      </c>
      <c r="P549" s="378" t="s">
        <v>2021</v>
      </c>
      <c r="Q549" s="379" t="s">
        <v>1427</v>
      </c>
      <c r="R549" s="385">
        <v>0</v>
      </c>
      <c r="S549" s="385">
        <v>100800</v>
      </c>
      <c r="T549" s="385">
        <v>100800</v>
      </c>
      <c r="U549" s="385">
        <v>100800</v>
      </c>
      <c r="V549" s="385">
        <v>100800</v>
      </c>
      <c r="W549" s="385">
        <v>100800</v>
      </c>
      <c r="X549" s="390">
        <v>1</v>
      </c>
      <c r="Y549" s="390">
        <v>1</v>
      </c>
    </row>
    <row r="550" spans="1:25" customFormat="1" ht="18" x14ac:dyDescent="0.2">
      <c r="A550" s="259">
        <v>13</v>
      </c>
      <c r="B550" s="259" t="s">
        <v>192</v>
      </c>
      <c r="C550" s="259" t="s">
        <v>450</v>
      </c>
      <c r="D550" s="259" t="s">
        <v>738</v>
      </c>
      <c r="E550" s="260" t="s">
        <v>1428</v>
      </c>
      <c r="F550" s="259" t="s">
        <v>1025</v>
      </c>
      <c r="G550" s="260" t="s">
        <v>681</v>
      </c>
      <c r="H550" s="259" t="s">
        <v>1429</v>
      </c>
      <c r="I550" s="259" t="s">
        <v>1429</v>
      </c>
      <c r="J550" s="260" t="s">
        <v>974</v>
      </c>
      <c r="K550" s="259" t="s">
        <v>673</v>
      </c>
      <c r="L550" s="259" t="s">
        <v>518</v>
      </c>
      <c r="M550" s="259" t="s">
        <v>820</v>
      </c>
      <c r="N550" s="259" t="s">
        <v>636</v>
      </c>
      <c r="O550" s="377" t="s">
        <v>1050</v>
      </c>
      <c r="P550" s="378" t="s">
        <v>2021</v>
      </c>
      <c r="Q550" s="379" t="s">
        <v>1053</v>
      </c>
      <c r="R550" s="385">
        <v>0</v>
      </c>
      <c r="S550" s="385">
        <v>135100</v>
      </c>
      <c r="T550" s="385">
        <v>135100</v>
      </c>
      <c r="U550" s="385">
        <v>135100</v>
      </c>
      <c r="V550" s="385">
        <v>135100</v>
      </c>
      <c r="W550" s="385">
        <v>135100</v>
      </c>
      <c r="X550" s="390">
        <v>1</v>
      </c>
      <c r="Y550" s="390">
        <v>1</v>
      </c>
    </row>
    <row r="551" spans="1:25" customFormat="1" ht="18" x14ac:dyDescent="0.2">
      <c r="A551" s="259">
        <v>14</v>
      </c>
      <c r="B551" s="259" t="s">
        <v>192</v>
      </c>
      <c r="C551" s="259" t="s">
        <v>450</v>
      </c>
      <c r="D551" s="259" t="s">
        <v>739</v>
      </c>
      <c r="E551" s="260" t="s">
        <v>1430</v>
      </c>
      <c r="F551" s="259" t="s">
        <v>1025</v>
      </c>
      <c r="G551" s="260" t="s">
        <v>681</v>
      </c>
      <c r="H551" s="259" t="s">
        <v>1218</v>
      </c>
      <c r="I551" s="259" t="s">
        <v>1218</v>
      </c>
      <c r="J551" s="260" t="s">
        <v>973</v>
      </c>
      <c r="K551" s="259" t="s">
        <v>673</v>
      </c>
      <c r="L551" s="259" t="s">
        <v>518</v>
      </c>
      <c r="M551" s="259" t="s">
        <v>673</v>
      </c>
      <c r="N551" s="259" t="s">
        <v>636</v>
      </c>
      <c r="O551" s="377" t="s">
        <v>1050</v>
      </c>
      <c r="P551" s="378" t="s">
        <v>2021</v>
      </c>
      <c r="Q551" s="379" t="s">
        <v>1431</v>
      </c>
      <c r="R551" s="385">
        <v>0</v>
      </c>
      <c r="S551" s="385">
        <v>280000</v>
      </c>
      <c r="T551" s="385">
        <v>280000</v>
      </c>
      <c r="U551" s="385">
        <v>280000</v>
      </c>
      <c r="V551" s="385">
        <v>280000</v>
      </c>
      <c r="W551" s="385">
        <v>0</v>
      </c>
      <c r="X551" s="390">
        <v>1</v>
      </c>
      <c r="Y551" s="390">
        <v>1</v>
      </c>
    </row>
    <row r="552" spans="1:25" customFormat="1" ht="18" x14ac:dyDescent="0.2">
      <c r="A552" s="259">
        <v>15</v>
      </c>
      <c r="B552" s="259" t="s">
        <v>192</v>
      </c>
      <c r="C552" s="259" t="s">
        <v>450</v>
      </c>
      <c r="D552" s="259" t="s">
        <v>740</v>
      </c>
      <c r="E552" s="260" t="s">
        <v>1432</v>
      </c>
      <c r="F552" s="259" t="s">
        <v>1025</v>
      </c>
      <c r="G552" s="260" t="s">
        <v>681</v>
      </c>
      <c r="H552" s="259" t="s">
        <v>1218</v>
      </c>
      <c r="I552" s="259" t="s">
        <v>1215</v>
      </c>
      <c r="J552" s="260" t="s">
        <v>975</v>
      </c>
      <c r="K552" s="259" t="s">
        <v>673</v>
      </c>
      <c r="L552" s="259" t="s">
        <v>493</v>
      </c>
      <c r="M552" s="259" t="s">
        <v>1460</v>
      </c>
      <c r="N552" s="259" t="s">
        <v>178</v>
      </c>
      <c r="O552" s="377" t="s">
        <v>1050</v>
      </c>
      <c r="P552" s="378" t="s">
        <v>2021</v>
      </c>
      <c r="Q552" s="379" t="s">
        <v>1431</v>
      </c>
      <c r="R552" s="385">
        <v>0</v>
      </c>
      <c r="S552" s="385">
        <v>126000</v>
      </c>
      <c r="T552" s="385">
        <v>48000</v>
      </c>
      <c r="U552" s="385">
        <v>48000</v>
      </c>
      <c r="V552" s="385">
        <v>48000</v>
      </c>
      <c r="W552" s="385">
        <v>42000</v>
      </c>
      <c r="X552" s="390">
        <v>0.38095238095238093</v>
      </c>
      <c r="Y552" s="390">
        <v>0.38</v>
      </c>
    </row>
    <row r="553" spans="1:25" customFormat="1" ht="27" x14ac:dyDescent="0.2">
      <c r="A553" s="259">
        <v>16</v>
      </c>
      <c r="B553" s="259" t="s">
        <v>192</v>
      </c>
      <c r="C553" s="259" t="s">
        <v>450</v>
      </c>
      <c r="D553" s="259" t="s">
        <v>741</v>
      </c>
      <c r="E553" s="260" t="s">
        <v>1433</v>
      </c>
      <c r="F553" s="259" t="s">
        <v>1025</v>
      </c>
      <c r="G553" s="260" t="s">
        <v>681</v>
      </c>
      <c r="H553" s="259" t="s">
        <v>1166</v>
      </c>
      <c r="I553" s="259" t="s">
        <v>1166</v>
      </c>
      <c r="J553" s="260" t="s">
        <v>973</v>
      </c>
      <c r="K553" s="259" t="s">
        <v>673</v>
      </c>
      <c r="L553" s="259" t="s">
        <v>518</v>
      </c>
      <c r="M553" s="259" t="s">
        <v>673</v>
      </c>
      <c r="N553" s="259" t="s">
        <v>636</v>
      </c>
      <c r="O553" s="377" t="s">
        <v>1050</v>
      </c>
      <c r="P553" s="378" t="s">
        <v>2021</v>
      </c>
      <c r="Q553" s="379" t="s">
        <v>1434</v>
      </c>
      <c r="R553" s="385">
        <v>0</v>
      </c>
      <c r="S553" s="385">
        <v>620000</v>
      </c>
      <c r="T553" s="385">
        <v>620000</v>
      </c>
      <c r="U553" s="385">
        <v>620000</v>
      </c>
      <c r="V553" s="385">
        <v>620000</v>
      </c>
      <c r="W553" s="385">
        <v>0</v>
      </c>
      <c r="X553" s="390">
        <v>1</v>
      </c>
      <c r="Y553" s="390">
        <v>1</v>
      </c>
    </row>
    <row r="554" spans="1:25" customFormat="1" ht="18" x14ac:dyDescent="0.2">
      <c r="A554" s="259">
        <v>17</v>
      </c>
      <c r="B554" s="259" t="s">
        <v>192</v>
      </c>
      <c r="C554" s="259" t="s">
        <v>450</v>
      </c>
      <c r="D554" s="259" t="s">
        <v>742</v>
      </c>
      <c r="E554" s="260" t="s">
        <v>1435</v>
      </c>
      <c r="F554" s="259" t="s">
        <v>1025</v>
      </c>
      <c r="G554" s="260" t="s">
        <v>681</v>
      </c>
      <c r="H554" s="259" t="s">
        <v>1212</v>
      </c>
      <c r="I554" s="259" t="s">
        <v>1037</v>
      </c>
      <c r="J554" s="260" t="s">
        <v>973</v>
      </c>
      <c r="K554" s="259" t="s">
        <v>572</v>
      </c>
      <c r="L554" s="259" t="s">
        <v>493</v>
      </c>
      <c r="M554" s="259" t="s">
        <v>178</v>
      </c>
      <c r="N554" s="259" t="s">
        <v>178</v>
      </c>
      <c r="O554" s="377" t="s">
        <v>1050</v>
      </c>
      <c r="P554" s="378" t="s">
        <v>2021</v>
      </c>
      <c r="Q554" s="379" t="s">
        <v>1436</v>
      </c>
      <c r="R554" s="385">
        <v>0</v>
      </c>
      <c r="S554" s="385">
        <v>140000</v>
      </c>
      <c r="T554" s="385">
        <v>0</v>
      </c>
      <c r="U554" s="385">
        <v>0</v>
      </c>
      <c r="V554" s="385">
        <v>0</v>
      </c>
      <c r="W554" s="385">
        <v>0</v>
      </c>
      <c r="X554" s="390">
        <v>0</v>
      </c>
      <c r="Y554" s="390">
        <v>0</v>
      </c>
    </row>
    <row r="555" spans="1:25" customFormat="1" ht="18" x14ac:dyDescent="0.2">
      <c r="A555" s="259">
        <v>18</v>
      </c>
      <c r="B555" s="259" t="s">
        <v>192</v>
      </c>
      <c r="C555" s="259" t="s">
        <v>450</v>
      </c>
      <c r="D555" s="259" t="s">
        <v>743</v>
      </c>
      <c r="E555" s="260" t="s">
        <v>1437</v>
      </c>
      <c r="F555" s="259" t="s">
        <v>1025</v>
      </c>
      <c r="G555" s="260" t="s">
        <v>681</v>
      </c>
      <c r="H555" s="259" t="s">
        <v>1183</v>
      </c>
      <c r="I555" s="259" t="s">
        <v>1183</v>
      </c>
      <c r="J555" s="260" t="s">
        <v>973</v>
      </c>
      <c r="K555" s="259" t="s">
        <v>673</v>
      </c>
      <c r="L555" s="259" t="s">
        <v>518</v>
      </c>
      <c r="M555" s="259" t="s">
        <v>673</v>
      </c>
      <c r="N555" s="259" t="s">
        <v>636</v>
      </c>
      <c r="O555" s="377" t="s">
        <v>1050</v>
      </c>
      <c r="P555" s="378" t="s">
        <v>2021</v>
      </c>
      <c r="Q555" s="379" t="s">
        <v>1353</v>
      </c>
      <c r="R555" s="385">
        <v>0</v>
      </c>
      <c r="S555" s="385">
        <v>120000</v>
      </c>
      <c r="T555" s="385">
        <v>120000</v>
      </c>
      <c r="U555" s="385">
        <v>120000</v>
      </c>
      <c r="V555" s="385">
        <v>120000</v>
      </c>
      <c r="W555" s="385">
        <v>120000</v>
      </c>
      <c r="X555" s="390">
        <v>1</v>
      </c>
      <c r="Y555" s="390">
        <v>1</v>
      </c>
    </row>
    <row r="556" spans="1:25" customFormat="1" ht="18" x14ac:dyDescent="0.2">
      <c r="A556" s="259">
        <v>19</v>
      </c>
      <c r="B556" s="259" t="s">
        <v>192</v>
      </c>
      <c r="C556" s="259" t="s">
        <v>450</v>
      </c>
      <c r="D556" s="259" t="s">
        <v>744</v>
      </c>
      <c r="E556" s="260" t="s">
        <v>1438</v>
      </c>
      <c r="F556" s="259" t="s">
        <v>1025</v>
      </c>
      <c r="G556" s="260" t="s">
        <v>681</v>
      </c>
      <c r="H556" s="259" t="s">
        <v>1183</v>
      </c>
      <c r="I556" s="259" t="s">
        <v>1037</v>
      </c>
      <c r="J556" s="260" t="s">
        <v>973</v>
      </c>
      <c r="K556" s="259" t="s">
        <v>572</v>
      </c>
      <c r="L556" s="259" t="s">
        <v>493</v>
      </c>
      <c r="M556" s="259" t="s">
        <v>178</v>
      </c>
      <c r="N556" s="259" t="s">
        <v>178</v>
      </c>
      <c r="O556" s="377" t="s">
        <v>1050</v>
      </c>
      <c r="P556" s="378" t="s">
        <v>2021</v>
      </c>
      <c r="Q556" s="379" t="s">
        <v>1353</v>
      </c>
      <c r="R556" s="385">
        <v>0</v>
      </c>
      <c r="S556" s="385">
        <v>60000</v>
      </c>
      <c r="T556" s="385">
        <v>60000</v>
      </c>
      <c r="U556" s="385">
        <v>0</v>
      </c>
      <c r="V556" s="385">
        <v>0</v>
      </c>
      <c r="W556" s="385">
        <v>0</v>
      </c>
      <c r="X556" s="390">
        <v>0</v>
      </c>
      <c r="Y556" s="390">
        <v>0</v>
      </c>
    </row>
    <row r="557" spans="1:25" customFormat="1" ht="27" x14ac:dyDescent="0.2">
      <c r="A557" s="259">
        <v>20</v>
      </c>
      <c r="B557" s="259" t="s">
        <v>192</v>
      </c>
      <c r="C557" s="259" t="s">
        <v>450</v>
      </c>
      <c r="D557" s="259" t="s">
        <v>746</v>
      </c>
      <c r="E557" s="260" t="s">
        <v>1439</v>
      </c>
      <c r="F557" s="259" t="s">
        <v>1025</v>
      </c>
      <c r="G557" s="260" t="s">
        <v>681</v>
      </c>
      <c r="H557" s="259" t="s">
        <v>1429</v>
      </c>
      <c r="I557" s="259" t="s">
        <v>1942</v>
      </c>
      <c r="J557" s="260" t="s">
        <v>973</v>
      </c>
      <c r="K557" s="259" t="s">
        <v>673</v>
      </c>
      <c r="L557" s="259" t="s">
        <v>518</v>
      </c>
      <c r="M557" s="259" t="s">
        <v>178</v>
      </c>
      <c r="N557" s="259" t="s">
        <v>178</v>
      </c>
      <c r="O557" s="377" t="s">
        <v>1050</v>
      </c>
      <c r="P557" s="378" t="s">
        <v>2021</v>
      </c>
      <c r="Q557" s="379" t="s">
        <v>1053</v>
      </c>
      <c r="R557" s="385">
        <v>0</v>
      </c>
      <c r="S557" s="385">
        <v>868500</v>
      </c>
      <c r="T557" s="385">
        <v>612000</v>
      </c>
      <c r="U557" s="385">
        <v>0</v>
      </c>
      <c r="V557" s="385">
        <v>0</v>
      </c>
      <c r="W557" s="385">
        <v>0</v>
      </c>
      <c r="X557" s="390">
        <v>0</v>
      </c>
      <c r="Y557" s="390">
        <v>0</v>
      </c>
    </row>
    <row r="558" spans="1:25" customFormat="1" ht="18" x14ac:dyDescent="0.2">
      <c r="A558" s="259">
        <v>21</v>
      </c>
      <c r="B558" s="259" t="s">
        <v>192</v>
      </c>
      <c r="C558" s="259" t="s">
        <v>450</v>
      </c>
      <c r="D558" s="259" t="s">
        <v>745</v>
      </c>
      <c r="E558" s="260" t="s">
        <v>1440</v>
      </c>
      <c r="F558" s="259" t="s">
        <v>1025</v>
      </c>
      <c r="G558" s="260" t="s">
        <v>681</v>
      </c>
      <c r="H558" s="259" t="s">
        <v>1212</v>
      </c>
      <c r="I558" s="259" t="s">
        <v>1037</v>
      </c>
      <c r="J558" s="260" t="s">
        <v>976</v>
      </c>
      <c r="K558" s="259" t="s">
        <v>587</v>
      </c>
      <c r="L558" s="259" t="s">
        <v>493</v>
      </c>
      <c r="M558" s="259" t="s">
        <v>178</v>
      </c>
      <c r="N558" s="259" t="s">
        <v>178</v>
      </c>
      <c r="O558" s="377" t="s">
        <v>1050</v>
      </c>
      <c r="P558" s="378" t="s">
        <v>2021</v>
      </c>
      <c r="Q558" s="379" t="s">
        <v>1436</v>
      </c>
      <c r="R558" s="385">
        <v>0</v>
      </c>
      <c r="S558" s="385">
        <v>40000</v>
      </c>
      <c r="T558" s="385">
        <v>0</v>
      </c>
      <c r="U558" s="385">
        <v>0</v>
      </c>
      <c r="V558" s="385">
        <v>0</v>
      </c>
      <c r="W558" s="385">
        <v>0</v>
      </c>
      <c r="X558" s="390">
        <v>0</v>
      </c>
      <c r="Y558" s="390">
        <v>0</v>
      </c>
    </row>
    <row r="559" spans="1:25" customFormat="1" ht="18" x14ac:dyDescent="0.2">
      <c r="A559" s="259">
        <v>22</v>
      </c>
      <c r="B559" s="259" t="s">
        <v>192</v>
      </c>
      <c r="C559" s="259" t="s">
        <v>450</v>
      </c>
      <c r="D559" s="259" t="s">
        <v>747</v>
      </c>
      <c r="E559" s="260" t="s">
        <v>1441</v>
      </c>
      <c r="F559" s="259" t="s">
        <v>1025</v>
      </c>
      <c r="G559" s="260" t="s">
        <v>681</v>
      </c>
      <c r="H559" s="259" t="s">
        <v>1212</v>
      </c>
      <c r="I559" s="259" t="s">
        <v>1037</v>
      </c>
      <c r="J559" s="260" t="s">
        <v>976</v>
      </c>
      <c r="K559" s="259" t="s">
        <v>572</v>
      </c>
      <c r="L559" s="259" t="s">
        <v>493</v>
      </c>
      <c r="M559" s="259" t="s">
        <v>178</v>
      </c>
      <c r="N559" s="259" t="s">
        <v>178</v>
      </c>
      <c r="O559" s="377" t="s">
        <v>1050</v>
      </c>
      <c r="P559" s="378" t="s">
        <v>2021</v>
      </c>
      <c r="Q559" s="379" t="s">
        <v>1436</v>
      </c>
      <c r="R559" s="385">
        <v>0</v>
      </c>
      <c r="S559" s="385">
        <v>8000</v>
      </c>
      <c r="T559" s="385">
        <v>0</v>
      </c>
      <c r="U559" s="385">
        <v>0</v>
      </c>
      <c r="V559" s="385">
        <v>0</v>
      </c>
      <c r="W559" s="385">
        <v>0</v>
      </c>
      <c r="X559" s="390">
        <v>0</v>
      </c>
      <c r="Y559" s="390">
        <v>0</v>
      </c>
    </row>
    <row r="560" spans="1:25" customFormat="1" ht="18" x14ac:dyDescent="0.2">
      <c r="A560" s="259">
        <v>23</v>
      </c>
      <c r="B560" s="259" t="s">
        <v>192</v>
      </c>
      <c r="C560" s="259" t="s">
        <v>450</v>
      </c>
      <c r="D560" s="259" t="s">
        <v>748</v>
      </c>
      <c r="E560" s="260" t="s">
        <v>1442</v>
      </c>
      <c r="F560" s="259" t="s">
        <v>1025</v>
      </c>
      <c r="G560" s="260" t="s">
        <v>681</v>
      </c>
      <c r="H560" s="259" t="s">
        <v>1443</v>
      </c>
      <c r="I560" s="259" t="s">
        <v>1443</v>
      </c>
      <c r="J560" s="260" t="s">
        <v>174</v>
      </c>
      <c r="K560" s="259" t="s">
        <v>673</v>
      </c>
      <c r="L560" s="259" t="s">
        <v>518</v>
      </c>
      <c r="M560" s="259" t="s">
        <v>882</v>
      </c>
      <c r="N560" s="259" t="s">
        <v>636</v>
      </c>
      <c r="O560" s="377" t="s">
        <v>1050</v>
      </c>
      <c r="P560" s="378" t="s">
        <v>2021</v>
      </c>
      <c r="Q560" s="379" t="s">
        <v>1053</v>
      </c>
      <c r="R560" s="385">
        <v>0</v>
      </c>
      <c r="S560" s="385">
        <v>2648358.88</v>
      </c>
      <c r="T560" s="385">
        <v>2648358.88</v>
      </c>
      <c r="U560" s="385">
        <v>2648358.88</v>
      </c>
      <c r="V560" s="385">
        <v>2648358.88</v>
      </c>
      <c r="W560" s="385">
        <v>2648358.88</v>
      </c>
      <c r="X560" s="390">
        <v>1</v>
      </c>
      <c r="Y560" s="390">
        <v>1</v>
      </c>
    </row>
    <row r="561" spans="1:27" customFormat="1" ht="27" x14ac:dyDescent="0.2">
      <c r="A561" s="259">
        <v>24</v>
      </c>
      <c r="B561" s="259" t="s">
        <v>192</v>
      </c>
      <c r="C561" s="259" t="s">
        <v>450</v>
      </c>
      <c r="D561" s="259" t="s">
        <v>749</v>
      </c>
      <c r="E561" s="260" t="s">
        <v>1444</v>
      </c>
      <c r="F561" s="259" t="s">
        <v>1025</v>
      </c>
      <c r="G561" s="260" t="s">
        <v>681</v>
      </c>
      <c r="H561" s="259" t="s">
        <v>1147</v>
      </c>
      <c r="I561" s="259" t="s">
        <v>1147</v>
      </c>
      <c r="J561" s="260" t="s">
        <v>174</v>
      </c>
      <c r="K561" s="259" t="s">
        <v>673</v>
      </c>
      <c r="L561" s="259" t="s">
        <v>518</v>
      </c>
      <c r="M561" s="259" t="s">
        <v>1445</v>
      </c>
      <c r="N561" s="259" t="s">
        <v>636</v>
      </c>
      <c r="O561" s="377" t="s">
        <v>1050</v>
      </c>
      <c r="P561" s="378" t="s">
        <v>2021</v>
      </c>
      <c r="Q561" s="379" t="s">
        <v>1348</v>
      </c>
      <c r="R561" s="385">
        <v>0</v>
      </c>
      <c r="S561" s="385">
        <v>520000</v>
      </c>
      <c r="T561" s="385">
        <v>520000</v>
      </c>
      <c r="U561" s="385">
        <v>520000</v>
      </c>
      <c r="V561" s="385">
        <v>520000</v>
      </c>
      <c r="W561" s="385">
        <v>520000</v>
      </c>
      <c r="X561" s="390">
        <v>1</v>
      </c>
      <c r="Y561" s="390">
        <v>1</v>
      </c>
    </row>
    <row r="562" spans="1:27" customFormat="1" ht="12.75" x14ac:dyDescent="0.2">
      <c r="A562" s="255">
        <v>24</v>
      </c>
      <c r="B562" s="256" t="s">
        <v>1029</v>
      </c>
      <c r="C562" s="256"/>
      <c r="D562" s="256"/>
      <c r="E562" s="256"/>
      <c r="F562" s="256"/>
      <c r="G562" s="256"/>
      <c r="H562" s="256"/>
      <c r="I562" s="256"/>
      <c r="J562" s="256"/>
      <c r="K562" s="256"/>
      <c r="L562" s="256"/>
      <c r="M562" s="256"/>
      <c r="N562" s="256"/>
      <c r="O562" s="381"/>
      <c r="P562" s="382"/>
      <c r="Q562" s="382"/>
      <c r="R562" s="386">
        <f>SUM(R538:R561)</f>
        <v>0</v>
      </c>
      <c r="S562" s="386">
        <f t="shared" ref="S562:W562" si="49">SUM(S538:S561)</f>
        <v>10788358.879999999</v>
      </c>
      <c r="T562" s="386">
        <f t="shared" si="49"/>
        <v>7541207.8399999999</v>
      </c>
      <c r="U562" s="386">
        <f t="shared" si="49"/>
        <v>5255718.88</v>
      </c>
      <c r="V562" s="386">
        <f t="shared" si="49"/>
        <v>5255718.88</v>
      </c>
      <c r="W562" s="386">
        <f t="shared" si="49"/>
        <v>4349718.88</v>
      </c>
      <c r="X562" s="391"/>
      <c r="Y562" s="391"/>
    </row>
    <row r="563" spans="1:27" customFormat="1" ht="12.75" x14ac:dyDescent="0.2">
      <c r="A563" s="373">
        <f>SUM(A562+A536+A499+A490+A478+A472+A466+A461+A458+A430+A426+A421+A418+A415+A412+A396+A392+A369+A324+A320+A317+A307+A295+A281+A271+A257+A253+A240+A224+A195+A192+A188+A183+A134+A129+A123+A115+A112+A109+A71+A56+A49+A41+A34+A28+A22+A19+A16+A13)</f>
        <v>454</v>
      </c>
      <c r="B563" s="256" t="s">
        <v>1446</v>
      </c>
      <c r="C563" s="256"/>
      <c r="D563" s="256"/>
      <c r="E563" s="256"/>
      <c r="F563" s="256"/>
      <c r="G563" s="256"/>
      <c r="H563" s="256"/>
      <c r="I563" s="256"/>
      <c r="J563" s="256"/>
      <c r="K563" s="256"/>
      <c r="L563" s="256"/>
      <c r="M563" s="256"/>
      <c r="N563" s="256"/>
      <c r="O563" s="381"/>
      <c r="P563" s="382"/>
      <c r="Q563" s="382"/>
      <c r="R563" s="386">
        <f>SUM(R562+R536+R499+R490+R478+R472+R466+R461+R458+R430+R426+R421+R418+R415+R412+R396+R392+R369+R324+R320+R317+R307+R295+R281+R271+R257+R253+R240+R224+R195+R192+R188+R183+R134+R129+R123+R115+R112+R109+R71+R56+R49+R41+R34+R28+R22+R19+R16+R13)</f>
        <v>307245431.08000004</v>
      </c>
      <c r="S563" s="386">
        <f t="shared" ref="S563:W563" si="50">SUM(S562+S536+S499+S490+S478+S472+S466+S461+S458+S430+S426+S421+S418+S415+S412+S396+S392+S369+S324+S320+S317+S307+S295+S281+S271+S257+S253+S240+S224+S195+S192+S188+S183+S134+S129+S123+S115+S112+S109+S71+S56+S49+S41+S34+S28+S22+S19+S16+S13)</f>
        <v>390088755.1500001</v>
      </c>
      <c r="T563" s="386">
        <f t="shared" si="50"/>
        <v>350387304.47000003</v>
      </c>
      <c r="U563" s="386">
        <f t="shared" si="50"/>
        <v>234042985.49000001</v>
      </c>
      <c r="V563" s="386">
        <f t="shared" si="50"/>
        <v>234038953.49000001</v>
      </c>
      <c r="W563" s="386">
        <f t="shared" si="50"/>
        <v>223685123.18999997</v>
      </c>
      <c r="X563" s="391"/>
      <c r="Y563" s="391"/>
    </row>
    <row r="564" spans="1:27" x14ac:dyDescent="0.25">
      <c r="O564" s="384"/>
      <c r="P564" s="384"/>
      <c r="Q564" s="384"/>
      <c r="R564" s="387"/>
      <c r="S564" s="387"/>
      <c r="T564" s="387"/>
      <c r="U564" s="387"/>
      <c r="V564" s="387"/>
      <c r="W564" s="387"/>
      <c r="X564" s="392"/>
      <c r="Y564" s="392"/>
    </row>
    <row r="565" spans="1:27" customFormat="1" ht="12.75" x14ac:dyDescent="0.2">
      <c r="A565" s="255"/>
      <c r="B565" s="256" t="s">
        <v>1045</v>
      </c>
      <c r="C565" s="256"/>
      <c r="D565" s="256"/>
      <c r="E565" s="256"/>
      <c r="F565" s="256"/>
      <c r="G565" s="256"/>
      <c r="H565" s="256"/>
      <c r="I565" s="256"/>
      <c r="J565" s="256"/>
      <c r="K565" s="256"/>
      <c r="L565" s="256"/>
      <c r="M565" s="256"/>
      <c r="N565" s="256"/>
      <c r="O565" s="381"/>
      <c r="P565" s="382"/>
      <c r="Q565" s="382"/>
      <c r="R565" s="386"/>
      <c r="S565" s="386"/>
      <c r="T565" s="386"/>
      <c r="U565" s="386"/>
      <c r="V565" s="386"/>
      <c r="W565" s="386"/>
      <c r="X565" s="391"/>
      <c r="Y565" s="391"/>
    </row>
    <row r="566" spans="1:27" customFormat="1" ht="36" x14ac:dyDescent="0.2">
      <c r="A566" s="259">
        <v>1</v>
      </c>
      <c r="B566" s="259" t="s">
        <v>192</v>
      </c>
      <c r="C566" s="259" t="s">
        <v>503</v>
      </c>
      <c r="D566" s="259" t="s">
        <v>375</v>
      </c>
      <c r="E566" s="260" t="s">
        <v>1047</v>
      </c>
      <c r="F566" s="259" t="s">
        <v>1025</v>
      </c>
      <c r="G566" s="260" t="s">
        <v>681</v>
      </c>
      <c r="H566" s="259" t="s">
        <v>1026</v>
      </c>
      <c r="I566" s="259" t="s">
        <v>1037</v>
      </c>
      <c r="J566" s="260" t="s">
        <v>186</v>
      </c>
      <c r="K566" s="259" t="s">
        <v>492</v>
      </c>
      <c r="L566" s="259" t="s">
        <v>493</v>
      </c>
      <c r="M566" s="259" t="s">
        <v>178</v>
      </c>
      <c r="N566" s="259" t="s">
        <v>178</v>
      </c>
      <c r="O566" s="377" t="s">
        <v>1027</v>
      </c>
      <c r="P566" s="378" t="s">
        <v>2021</v>
      </c>
      <c r="Q566" s="379" t="s">
        <v>1028</v>
      </c>
      <c r="R566" s="385">
        <v>2750000</v>
      </c>
      <c r="S566" s="385">
        <v>0</v>
      </c>
      <c r="T566" s="385">
        <v>0</v>
      </c>
      <c r="U566" s="385">
        <v>0</v>
      </c>
      <c r="V566" s="385">
        <v>0</v>
      </c>
      <c r="W566" s="385">
        <v>0</v>
      </c>
      <c r="X566" s="380" t="s">
        <v>1048</v>
      </c>
      <c r="Y566" s="390">
        <v>0</v>
      </c>
    </row>
    <row r="567" spans="1:27" customFormat="1" ht="12.75" x14ac:dyDescent="0.2">
      <c r="A567" s="255">
        <v>1</v>
      </c>
      <c r="B567" s="256" t="s">
        <v>1029</v>
      </c>
      <c r="C567" s="256"/>
      <c r="D567" s="256"/>
      <c r="E567" s="256"/>
      <c r="F567" s="256"/>
      <c r="G567" s="256"/>
      <c r="H567" s="256"/>
      <c r="I567" s="256"/>
      <c r="J567" s="256"/>
      <c r="K567" s="256"/>
      <c r="L567" s="256"/>
      <c r="M567" s="256"/>
      <c r="N567" s="256"/>
      <c r="O567" s="381"/>
      <c r="P567" s="382"/>
      <c r="Q567" s="382"/>
      <c r="R567" s="386">
        <f>SUM(R566)</f>
        <v>2750000</v>
      </c>
      <c r="S567" s="386">
        <f t="shared" ref="S567:W567" si="51">SUM(S566)</f>
        <v>0</v>
      </c>
      <c r="T567" s="386">
        <f t="shared" si="51"/>
        <v>0</v>
      </c>
      <c r="U567" s="386">
        <f t="shared" si="51"/>
        <v>0</v>
      </c>
      <c r="V567" s="386">
        <f t="shared" si="51"/>
        <v>0</v>
      </c>
      <c r="W567" s="386">
        <f t="shared" si="51"/>
        <v>0</v>
      </c>
      <c r="X567" s="383"/>
      <c r="Y567" s="391"/>
    </row>
    <row r="568" spans="1:27" customFormat="1" ht="12.75" x14ac:dyDescent="0.2">
      <c r="A568" s="255"/>
      <c r="B568" s="256" t="s">
        <v>1058</v>
      </c>
      <c r="C568" s="256"/>
      <c r="D568" s="256"/>
      <c r="E568" s="256"/>
      <c r="F568" s="256"/>
      <c r="G568" s="256"/>
      <c r="H568" s="256"/>
      <c r="I568" s="256"/>
      <c r="J568" s="256"/>
      <c r="K568" s="256"/>
      <c r="L568" s="256"/>
      <c r="M568" s="256"/>
      <c r="N568" s="256"/>
      <c r="O568" s="381"/>
      <c r="P568" s="382"/>
      <c r="Q568" s="382"/>
      <c r="R568" s="386"/>
      <c r="S568" s="386"/>
      <c r="T568" s="386"/>
      <c r="U568" s="386"/>
      <c r="V568" s="386"/>
      <c r="W568" s="386"/>
      <c r="X568" s="383"/>
      <c r="Y568" s="391"/>
    </row>
    <row r="569" spans="1:27" customFormat="1" ht="18" x14ac:dyDescent="0.2">
      <c r="A569" s="255">
        <v>1</v>
      </c>
      <c r="B569" s="374" t="s">
        <v>175</v>
      </c>
      <c r="C569" s="374" t="s">
        <v>509</v>
      </c>
      <c r="D569" s="374" t="s">
        <v>2025</v>
      </c>
      <c r="E569" s="374" t="s">
        <v>2026</v>
      </c>
      <c r="F569" s="259" t="s">
        <v>1025</v>
      </c>
      <c r="G569" s="374" t="s">
        <v>2027</v>
      </c>
      <c r="H569" s="374">
        <v>1</v>
      </c>
      <c r="I569" s="374">
        <v>0</v>
      </c>
      <c r="J569" s="374" t="s">
        <v>176</v>
      </c>
      <c r="K569" s="374" t="s">
        <v>2028</v>
      </c>
      <c r="L569" s="374" t="s">
        <v>520</v>
      </c>
      <c r="M569" s="375" t="s">
        <v>2029</v>
      </c>
      <c r="N569" s="375" t="s">
        <v>2029</v>
      </c>
      <c r="O569" s="378" t="s">
        <v>2030</v>
      </c>
      <c r="P569" s="378" t="s">
        <v>2021</v>
      </c>
      <c r="Q569" s="378" t="s">
        <v>2031</v>
      </c>
      <c r="R569" s="385">
        <v>0</v>
      </c>
      <c r="S569" s="385">
        <v>0</v>
      </c>
      <c r="T569" s="385">
        <v>0</v>
      </c>
      <c r="U569" s="385">
        <v>0</v>
      </c>
      <c r="V569" s="385">
        <v>0</v>
      </c>
      <c r="W569" s="385">
        <v>0</v>
      </c>
      <c r="X569" s="380" t="s">
        <v>1048</v>
      </c>
      <c r="Y569" s="390">
        <v>0</v>
      </c>
      <c r="Z569" s="376"/>
      <c r="AA569" s="376">
        <v>0</v>
      </c>
    </row>
    <row r="570" spans="1:27" customFormat="1" ht="12.75" x14ac:dyDescent="0.2">
      <c r="A570" s="255">
        <v>1</v>
      </c>
      <c r="B570" s="256" t="s">
        <v>1029</v>
      </c>
      <c r="C570" s="256"/>
      <c r="D570" s="256"/>
      <c r="E570" s="256"/>
      <c r="F570" s="256"/>
      <c r="G570" s="256"/>
      <c r="H570" s="256"/>
      <c r="I570" s="256"/>
      <c r="J570" s="256"/>
      <c r="K570" s="256"/>
      <c r="L570" s="256"/>
      <c r="M570" s="256"/>
      <c r="N570" s="256"/>
      <c r="O570" s="381"/>
      <c r="P570" s="382"/>
      <c r="Q570" s="382"/>
      <c r="R570" s="386">
        <f>SUM(R569)</f>
        <v>0</v>
      </c>
      <c r="S570" s="386">
        <f t="shared" ref="S570" si="52">SUM(S569)</f>
        <v>0</v>
      </c>
      <c r="T570" s="386">
        <f t="shared" ref="T570" si="53">SUM(T569)</f>
        <v>0</v>
      </c>
      <c r="U570" s="386">
        <f t="shared" ref="U570" si="54">SUM(U569)</f>
        <v>0</v>
      </c>
      <c r="V570" s="386">
        <f t="shared" ref="V570" si="55">SUM(V569)</f>
        <v>0</v>
      </c>
      <c r="W570" s="386">
        <f t="shared" ref="W570" si="56">SUM(W569)</f>
        <v>0</v>
      </c>
      <c r="X570" s="383"/>
      <c r="Y570" s="391"/>
    </row>
    <row r="571" spans="1:27" customFormat="1" ht="12.75" x14ac:dyDescent="0.2">
      <c r="A571" s="255"/>
      <c r="B571" s="256" t="s">
        <v>1064</v>
      </c>
      <c r="C571" s="256"/>
      <c r="D571" s="256"/>
      <c r="E571" s="256"/>
      <c r="F571" s="256"/>
      <c r="G571" s="256"/>
      <c r="H571" s="256"/>
      <c r="I571" s="256"/>
      <c r="J571" s="256"/>
      <c r="K571" s="256"/>
      <c r="L571" s="256"/>
      <c r="M571" s="256"/>
      <c r="N571" s="256"/>
      <c r="O571" s="381"/>
      <c r="P571" s="382"/>
      <c r="Q571" s="382"/>
      <c r="R571" s="386"/>
      <c r="S571" s="386"/>
      <c r="T571" s="386"/>
      <c r="U571" s="386"/>
      <c r="V571" s="386"/>
      <c r="W571" s="386"/>
      <c r="X571" s="383"/>
      <c r="Y571" s="391"/>
    </row>
    <row r="572" spans="1:27" customFormat="1" ht="18" x14ac:dyDescent="0.2">
      <c r="A572" s="259">
        <v>1</v>
      </c>
      <c r="B572" s="259" t="s">
        <v>175</v>
      </c>
      <c r="C572" s="259" t="s">
        <v>522</v>
      </c>
      <c r="D572" s="259" t="s">
        <v>527</v>
      </c>
      <c r="E572" s="260" t="s">
        <v>208</v>
      </c>
      <c r="F572" s="259" t="s">
        <v>1025</v>
      </c>
      <c r="G572" s="260" t="s">
        <v>681</v>
      </c>
      <c r="H572" s="259" t="s">
        <v>1026</v>
      </c>
      <c r="I572" s="259" t="s">
        <v>1037</v>
      </c>
      <c r="J572" s="260" t="s">
        <v>177</v>
      </c>
      <c r="K572" s="259" t="s">
        <v>492</v>
      </c>
      <c r="L572" s="259" t="s">
        <v>518</v>
      </c>
      <c r="M572" s="259" t="s">
        <v>178</v>
      </c>
      <c r="N572" s="259" t="s">
        <v>178</v>
      </c>
      <c r="O572" s="377" t="s">
        <v>1033</v>
      </c>
      <c r="P572" s="378" t="s">
        <v>2021</v>
      </c>
      <c r="Q572" s="379" t="s">
        <v>1028</v>
      </c>
      <c r="R572" s="385">
        <v>400000</v>
      </c>
      <c r="S572" s="385">
        <v>0</v>
      </c>
      <c r="T572" s="385">
        <v>0</v>
      </c>
      <c r="U572" s="385">
        <v>0</v>
      </c>
      <c r="V572" s="385">
        <v>0</v>
      </c>
      <c r="W572" s="385">
        <v>0</v>
      </c>
      <c r="X572" s="380" t="s">
        <v>1048</v>
      </c>
      <c r="Y572" s="390">
        <v>0</v>
      </c>
    </row>
    <row r="573" spans="1:27" customFormat="1" ht="18" x14ac:dyDescent="0.2">
      <c r="A573" s="259">
        <v>2</v>
      </c>
      <c r="B573" s="259" t="s">
        <v>175</v>
      </c>
      <c r="C573" s="259" t="s">
        <v>522</v>
      </c>
      <c r="D573" s="259" t="s">
        <v>318</v>
      </c>
      <c r="E573" s="260" t="s">
        <v>210</v>
      </c>
      <c r="F573" s="259" t="s">
        <v>1025</v>
      </c>
      <c r="G573" s="260" t="s">
        <v>681</v>
      </c>
      <c r="H573" s="259" t="s">
        <v>1026</v>
      </c>
      <c r="I573" s="259" t="s">
        <v>1037</v>
      </c>
      <c r="J573" s="260" t="s">
        <v>177</v>
      </c>
      <c r="K573" s="259" t="s">
        <v>507</v>
      </c>
      <c r="L573" s="259" t="s">
        <v>518</v>
      </c>
      <c r="M573" s="259" t="s">
        <v>178</v>
      </c>
      <c r="N573" s="259" t="s">
        <v>178</v>
      </c>
      <c r="O573" s="377" t="s">
        <v>1033</v>
      </c>
      <c r="P573" s="378" t="s">
        <v>2021</v>
      </c>
      <c r="Q573" s="379" t="s">
        <v>1028</v>
      </c>
      <c r="R573" s="385">
        <v>400000</v>
      </c>
      <c r="S573" s="385">
        <v>0</v>
      </c>
      <c r="T573" s="385">
        <v>0</v>
      </c>
      <c r="U573" s="385">
        <v>0</v>
      </c>
      <c r="V573" s="385">
        <v>0</v>
      </c>
      <c r="W573" s="385">
        <v>0</v>
      </c>
      <c r="X573" s="380" t="s">
        <v>1048</v>
      </c>
      <c r="Y573" s="390">
        <v>0</v>
      </c>
    </row>
    <row r="574" spans="1:27" customFormat="1" ht="12.75" x14ac:dyDescent="0.2">
      <c r="A574" s="255">
        <v>2</v>
      </c>
      <c r="B574" s="256" t="s">
        <v>1029</v>
      </c>
      <c r="C574" s="256"/>
      <c r="D574" s="256"/>
      <c r="E574" s="256"/>
      <c r="F574" s="256"/>
      <c r="G574" s="256"/>
      <c r="H574" s="256"/>
      <c r="I574" s="256"/>
      <c r="J574" s="256"/>
      <c r="K574" s="256"/>
      <c r="L574" s="256"/>
      <c r="M574" s="256"/>
      <c r="N574" s="256"/>
      <c r="O574" s="381"/>
      <c r="P574" s="382"/>
      <c r="Q574" s="382"/>
      <c r="R574" s="386">
        <f>SUM(R572:R573)</f>
        <v>800000</v>
      </c>
      <c r="S574" s="386">
        <f t="shared" ref="S574:W574" si="57">SUM(S572:S573)</f>
        <v>0</v>
      </c>
      <c r="T574" s="386">
        <f t="shared" si="57"/>
        <v>0</v>
      </c>
      <c r="U574" s="386">
        <f t="shared" si="57"/>
        <v>0</v>
      </c>
      <c r="V574" s="386">
        <f t="shared" si="57"/>
        <v>0</v>
      </c>
      <c r="W574" s="386">
        <f t="shared" si="57"/>
        <v>0</v>
      </c>
      <c r="X574" s="383"/>
      <c r="Y574" s="391"/>
    </row>
    <row r="575" spans="1:27" customFormat="1" ht="12.75" x14ac:dyDescent="0.2">
      <c r="A575" s="255"/>
      <c r="B575" s="256" t="s">
        <v>2085</v>
      </c>
      <c r="C575" s="256"/>
      <c r="D575" s="256"/>
      <c r="E575" s="256"/>
      <c r="F575" s="256"/>
      <c r="G575" s="256"/>
      <c r="H575" s="256"/>
      <c r="I575" s="256"/>
      <c r="J575" s="256"/>
      <c r="K575" s="256"/>
      <c r="L575" s="256"/>
      <c r="M575" s="256"/>
      <c r="N575" s="256"/>
      <c r="O575" s="381"/>
      <c r="P575" s="382"/>
      <c r="Q575" s="382"/>
      <c r="R575" s="386"/>
      <c r="S575" s="386"/>
      <c r="T575" s="386"/>
      <c r="U575" s="386"/>
      <c r="V575" s="386"/>
      <c r="W575" s="386"/>
      <c r="X575" s="383"/>
      <c r="Y575" s="391"/>
    </row>
    <row r="576" spans="1:27" customFormat="1" ht="18" x14ac:dyDescent="0.2">
      <c r="A576" s="255">
        <v>1</v>
      </c>
      <c r="B576" s="374" t="s">
        <v>310</v>
      </c>
      <c r="C576" s="374" t="s">
        <v>394</v>
      </c>
      <c r="D576" s="374" t="s">
        <v>2032</v>
      </c>
      <c r="E576" s="374" t="s">
        <v>2033</v>
      </c>
      <c r="F576" s="374" t="s">
        <v>2034</v>
      </c>
      <c r="G576" s="374" t="s">
        <v>2035</v>
      </c>
      <c r="H576" s="374"/>
      <c r="I576" s="374">
        <v>32</v>
      </c>
      <c r="J576" s="374">
        <v>0</v>
      </c>
      <c r="K576" s="374" t="s">
        <v>2036</v>
      </c>
      <c r="L576" s="374" t="s">
        <v>532</v>
      </c>
      <c r="M576" s="374" t="s">
        <v>518</v>
      </c>
      <c r="N576" s="374"/>
      <c r="O576" s="378" t="s">
        <v>2030</v>
      </c>
      <c r="P576" s="378"/>
      <c r="Q576" s="378" t="s">
        <v>2037</v>
      </c>
      <c r="R576" s="385">
        <v>0</v>
      </c>
      <c r="S576" s="385">
        <v>0</v>
      </c>
      <c r="T576" s="385">
        <v>0</v>
      </c>
      <c r="U576" s="385">
        <v>0</v>
      </c>
      <c r="V576" s="385">
        <v>0</v>
      </c>
      <c r="W576" s="385">
        <v>0</v>
      </c>
      <c r="X576" s="380" t="s">
        <v>1048</v>
      </c>
      <c r="Y576" s="390">
        <v>0</v>
      </c>
      <c r="Z576" s="376"/>
    </row>
    <row r="577" spans="1:26" customFormat="1" ht="18" x14ac:dyDescent="0.2">
      <c r="A577" s="255">
        <f>1+A576</f>
        <v>2</v>
      </c>
      <c r="B577" s="374" t="s">
        <v>310</v>
      </c>
      <c r="C577" s="374" t="s">
        <v>394</v>
      </c>
      <c r="D577" s="374" t="s">
        <v>2038</v>
      </c>
      <c r="E577" s="374" t="s">
        <v>2033</v>
      </c>
      <c r="F577" s="374" t="s">
        <v>2034</v>
      </c>
      <c r="G577" s="374" t="s">
        <v>2039</v>
      </c>
      <c r="H577" s="374"/>
      <c r="I577" s="374">
        <v>29</v>
      </c>
      <c r="J577" s="374">
        <v>0</v>
      </c>
      <c r="K577" s="374" t="s">
        <v>2036</v>
      </c>
      <c r="L577" s="374" t="s">
        <v>532</v>
      </c>
      <c r="M577" s="374" t="s">
        <v>525</v>
      </c>
      <c r="N577" s="374"/>
      <c r="O577" s="378" t="s">
        <v>2030</v>
      </c>
      <c r="P577" s="378"/>
      <c r="Q577" s="378" t="s">
        <v>2040</v>
      </c>
      <c r="R577" s="385">
        <v>0</v>
      </c>
      <c r="S577" s="385">
        <v>0</v>
      </c>
      <c r="T577" s="385">
        <v>0</v>
      </c>
      <c r="U577" s="385">
        <v>0</v>
      </c>
      <c r="V577" s="385">
        <v>0</v>
      </c>
      <c r="W577" s="385">
        <v>0</v>
      </c>
      <c r="X577" s="380" t="s">
        <v>1048</v>
      </c>
      <c r="Y577" s="390">
        <v>0</v>
      </c>
      <c r="Z577" s="376"/>
    </row>
    <row r="578" spans="1:26" customFormat="1" ht="18" x14ac:dyDescent="0.2">
      <c r="A578" s="255">
        <f t="shared" ref="A578:A592" si="58">1+A577</f>
        <v>3</v>
      </c>
      <c r="B578" s="374" t="s">
        <v>310</v>
      </c>
      <c r="C578" s="374" t="s">
        <v>394</v>
      </c>
      <c r="D578" s="374" t="s">
        <v>2041</v>
      </c>
      <c r="E578" s="374" t="s">
        <v>2033</v>
      </c>
      <c r="F578" s="374" t="s">
        <v>2042</v>
      </c>
      <c r="G578" s="374" t="s">
        <v>2043</v>
      </c>
      <c r="H578" s="374"/>
      <c r="I578" s="374">
        <v>10</v>
      </c>
      <c r="J578" s="374">
        <v>0</v>
      </c>
      <c r="K578" s="374" t="s">
        <v>2036</v>
      </c>
      <c r="L578" s="374" t="s">
        <v>532</v>
      </c>
      <c r="M578" s="374" t="s">
        <v>525</v>
      </c>
      <c r="N578" s="374"/>
      <c r="O578" s="378" t="s">
        <v>2030</v>
      </c>
      <c r="P578" s="378"/>
      <c r="Q578" s="378" t="s">
        <v>2044</v>
      </c>
      <c r="R578" s="385">
        <v>0</v>
      </c>
      <c r="S578" s="385">
        <v>0</v>
      </c>
      <c r="T578" s="385">
        <v>0</v>
      </c>
      <c r="U578" s="385">
        <v>0</v>
      </c>
      <c r="V578" s="385">
        <v>0</v>
      </c>
      <c r="W578" s="385">
        <v>0</v>
      </c>
      <c r="X578" s="380" t="s">
        <v>1048</v>
      </c>
      <c r="Y578" s="390">
        <v>0</v>
      </c>
      <c r="Z578" s="376"/>
    </row>
    <row r="579" spans="1:26" customFormat="1" ht="18" x14ac:dyDescent="0.2">
      <c r="A579" s="255">
        <f t="shared" si="58"/>
        <v>4</v>
      </c>
      <c r="B579" s="374" t="s">
        <v>310</v>
      </c>
      <c r="C579" s="374" t="s">
        <v>394</v>
      </c>
      <c r="D579" s="374" t="s">
        <v>2045</v>
      </c>
      <c r="E579" s="374" t="s">
        <v>2033</v>
      </c>
      <c r="F579" s="374" t="s">
        <v>2042</v>
      </c>
      <c r="G579" s="374" t="s">
        <v>2046</v>
      </c>
      <c r="H579" s="374"/>
      <c r="I579" s="374">
        <v>47</v>
      </c>
      <c r="J579" s="374">
        <v>0</v>
      </c>
      <c r="K579" s="374" t="s">
        <v>2036</v>
      </c>
      <c r="L579" s="374" t="s">
        <v>532</v>
      </c>
      <c r="M579" s="374" t="s">
        <v>525</v>
      </c>
      <c r="N579" s="374"/>
      <c r="O579" s="378" t="s">
        <v>2030</v>
      </c>
      <c r="P579" s="378"/>
      <c r="Q579" s="378" t="s">
        <v>2047</v>
      </c>
      <c r="R579" s="385">
        <v>0</v>
      </c>
      <c r="S579" s="385">
        <v>0</v>
      </c>
      <c r="T579" s="385">
        <v>0</v>
      </c>
      <c r="U579" s="385">
        <v>0</v>
      </c>
      <c r="V579" s="385">
        <v>0</v>
      </c>
      <c r="W579" s="385">
        <v>0</v>
      </c>
      <c r="X579" s="380" t="s">
        <v>1048</v>
      </c>
      <c r="Y579" s="390">
        <v>0</v>
      </c>
      <c r="Z579" s="376"/>
    </row>
    <row r="580" spans="1:26" customFormat="1" ht="18" x14ac:dyDescent="0.2">
      <c r="A580" s="255">
        <f t="shared" si="58"/>
        <v>5</v>
      </c>
      <c r="B580" s="374" t="s">
        <v>310</v>
      </c>
      <c r="C580" s="374" t="s">
        <v>394</v>
      </c>
      <c r="D580" s="374" t="s">
        <v>2048</v>
      </c>
      <c r="E580" s="374" t="s">
        <v>2033</v>
      </c>
      <c r="F580" s="374" t="s">
        <v>2042</v>
      </c>
      <c r="G580" s="374" t="s">
        <v>2049</v>
      </c>
      <c r="H580" s="374"/>
      <c r="I580" s="374">
        <v>21</v>
      </c>
      <c r="J580" s="374">
        <v>0</v>
      </c>
      <c r="K580" s="374" t="s">
        <v>2036</v>
      </c>
      <c r="L580" s="374" t="s">
        <v>532</v>
      </c>
      <c r="M580" s="374" t="s">
        <v>525</v>
      </c>
      <c r="N580" s="374"/>
      <c r="O580" s="378" t="s">
        <v>2030</v>
      </c>
      <c r="P580" s="378"/>
      <c r="Q580" s="378" t="s">
        <v>2037</v>
      </c>
      <c r="R580" s="385">
        <v>0</v>
      </c>
      <c r="S580" s="385">
        <v>0</v>
      </c>
      <c r="T580" s="385">
        <v>0</v>
      </c>
      <c r="U580" s="385">
        <v>0</v>
      </c>
      <c r="V580" s="385">
        <v>0</v>
      </c>
      <c r="W580" s="385">
        <v>0</v>
      </c>
      <c r="X580" s="380" t="s">
        <v>1048</v>
      </c>
      <c r="Y580" s="390">
        <v>0</v>
      </c>
      <c r="Z580" s="376"/>
    </row>
    <row r="581" spans="1:26" customFormat="1" ht="18" x14ac:dyDescent="0.2">
      <c r="A581" s="255">
        <f t="shared" si="58"/>
        <v>6</v>
      </c>
      <c r="B581" s="374" t="s">
        <v>310</v>
      </c>
      <c r="C581" s="374" t="s">
        <v>394</v>
      </c>
      <c r="D581" s="374" t="s">
        <v>2050</v>
      </c>
      <c r="E581" s="374" t="s">
        <v>2033</v>
      </c>
      <c r="F581" s="374" t="s">
        <v>2042</v>
      </c>
      <c r="G581" s="374" t="s">
        <v>2051</v>
      </c>
      <c r="H581" s="374"/>
      <c r="I581" s="374">
        <v>15</v>
      </c>
      <c r="J581" s="374">
        <v>0</v>
      </c>
      <c r="K581" s="374" t="s">
        <v>2036</v>
      </c>
      <c r="L581" s="374" t="s">
        <v>532</v>
      </c>
      <c r="M581" s="374" t="s">
        <v>525</v>
      </c>
      <c r="N581" s="374"/>
      <c r="O581" s="378" t="s">
        <v>2030</v>
      </c>
      <c r="P581" s="378"/>
      <c r="Q581" s="378" t="s">
        <v>2052</v>
      </c>
      <c r="R581" s="385">
        <v>0</v>
      </c>
      <c r="S581" s="385">
        <v>0</v>
      </c>
      <c r="T581" s="385">
        <v>0</v>
      </c>
      <c r="U581" s="385">
        <v>0</v>
      </c>
      <c r="V581" s="385">
        <v>0</v>
      </c>
      <c r="W581" s="385">
        <v>0</v>
      </c>
      <c r="X581" s="380" t="s">
        <v>1048</v>
      </c>
      <c r="Y581" s="390">
        <v>0</v>
      </c>
      <c r="Z581" s="376"/>
    </row>
    <row r="582" spans="1:26" customFormat="1" ht="18" x14ac:dyDescent="0.2">
      <c r="A582" s="255">
        <f t="shared" si="58"/>
        <v>7</v>
      </c>
      <c r="B582" s="374" t="s">
        <v>310</v>
      </c>
      <c r="C582" s="374" t="s">
        <v>394</v>
      </c>
      <c r="D582" s="374" t="s">
        <v>2053</v>
      </c>
      <c r="E582" s="374" t="s">
        <v>2033</v>
      </c>
      <c r="F582" s="374" t="s">
        <v>2034</v>
      </c>
      <c r="G582" s="374" t="s">
        <v>2054</v>
      </c>
      <c r="H582" s="374"/>
      <c r="I582" s="374">
        <v>30</v>
      </c>
      <c r="J582" s="374">
        <v>0</v>
      </c>
      <c r="K582" s="374" t="s">
        <v>2036</v>
      </c>
      <c r="L582" s="374" t="s">
        <v>532</v>
      </c>
      <c r="M582" s="374" t="s">
        <v>525</v>
      </c>
      <c r="N582" s="374"/>
      <c r="O582" s="378" t="s">
        <v>2030</v>
      </c>
      <c r="P582" s="378"/>
      <c r="Q582" s="378" t="s">
        <v>2055</v>
      </c>
      <c r="R582" s="385">
        <v>0</v>
      </c>
      <c r="S582" s="385">
        <v>0</v>
      </c>
      <c r="T582" s="385">
        <v>0</v>
      </c>
      <c r="U582" s="385">
        <v>0</v>
      </c>
      <c r="V582" s="385">
        <v>0</v>
      </c>
      <c r="W582" s="385">
        <v>0</v>
      </c>
      <c r="X582" s="380" t="s">
        <v>1048</v>
      </c>
      <c r="Y582" s="390">
        <v>0</v>
      </c>
      <c r="Z582" s="376"/>
    </row>
    <row r="583" spans="1:26" customFormat="1" ht="27" x14ac:dyDescent="0.2">
      <c r="A583" s="255">
        <f t="shared" si="58"/>
        <v>8</v>
      </c>
      <c r="B583" s="374" t="s">
        <v>310</v>
      </c>
      <c r="C583" s="374" t="s">
        <v>394</v>
      </c>
      <c r="D583" s="374" t="s">
        <v>2056</v>
      </c>
      <c r="E583" s="374" t="s">
        <v>2033</v>
      </c>
      <c r="F583" s="374" t="s">
        <v>2057</v>
      </c>
      <c r="G583" s="374" t="s">
        <v>2058</v>
      </c>
      <c r="H583" s="374"/>
      <c r="I583" s="374">
        <v>22</v>
      </c>
      <c r="J583" s="374">
        <v>0</v>
      </c>
      <c r="K583" s="374" t="s">
        <v>2036</v>
      </c>
      <c r="L583" s="374" t="s">
        <v>532</v>
      </c>
      <c r="M583" s="374" t="s">
        <v>525</v>
      </c>
      <c r="N583" s="374"/>
      <c r="O583" s="378" t="s">
        <v>2059</v>
      </c>
      <c r="P583" s="378"/>
      <c r="Q583" s="378" t="s">
        <v>2060</v>
      </c>
      <c r="R583" s="385">
        <v>0</v>
      </c>
      <c r="S583" s="385">
        <v>0</v>
      </c>
      <c r="T583" s="385">
        <v>0</v>
      </c>
      <c r="U583" s="385">
        <v>0</v>
      </c>
      <c r="V583" s="385">
        <v>0</v>
      </c>
      <c r="W583" s="385">
        <v>0</v>
      </c>
      <c r="X583" s="380" t="s">
        <v>1048</v>
      </c>
      <c r="Y583" s="390">
        <v>0</v>
      </c>
      <c r="Z583" s="376"/>
    </row>
    <row r="584" spans="1:26" customFormat="1" ht="27" x14ac:dyDescent="0.2">
      <c r="A584" s="255">
        <f t="shared" si="58"/>
        <v>9</v>
      </c>
      <c r="B584" s="374" t="s">
        <v>310</v>
      </c>
      <c r="C584" s="374" t="s">
        <v>394</v>
      </c>
      <c r="D584" s="374" t="s">
        <v>2061</v>
      </c>
      <c r="E584" s="374" t="s">
        <v>2033</v>
      </c>
      <c r="F584" s="374" t="s">
        <v>2057</v>
      </c>
      <c r="G584" s="374" t="s">
        <v>2062</v>
      </c>
      <c r="H584" s="374"/>
      <c r="I584" s="374">
        <v>15</v>
      </c>
      <c r="J584" s="374">
        <v>0</v>
      </c>
      <c r="K584" s="374" t="s">
        <v>2036</v>
      </c>
      <c r="L584" s="374" t="s">
        <v>532</v>
      </c>
      <c r="M584" s="374" t="s">
        <v>525</v>
      </c>
      <c r="N584" s="374"/>
      <c r="O584" s="378" t="s">
        <v>2059</v>
      </c>
      <c r="P584" s="378"/>
      <c r="Q584" s="378" t="s">
        <v>2044</v>
      </c>
      <c r="R584" s="385">
        <v>0</v>
      </c>
      <c r="S584" s="385">
        <v>0</v>
      </c>
      <c r="T584" s="385">
        <v>0</v>
      </c>
      <c r="U584" s="385">
        <v>0</v>
      </c>
      <c r="V584" s="385">
        <v>0</v>
      </c>
      <c r="W584" s="385">
        <v>0</v>
      </c>
      <c r="X584" s="380" t="s">
        <v>1048</v>
      </c>
      <c r="Y584" s="390">
        <v>0</v>
      </c>
      <c r="Z584" s="376"/>
    </row>
    <row r="585" spans="1:26" customFormat="1" ht="27" x14ac:dyDescent="0.2">
      <c r="A585" s="255">
        <f t="shared" si="58"/>
        <v>10</v>
      </c>
      <c r="B585" s="374" t="s">
        <v>310</v>
      </c>
      <c r="C585" s="374" t="s">
        <v>394</v>
      </c>
      <c r="D585" s="374" t="s">
        <v>2063</v>
      </c>
      <c r="E585" s="374" t="s">
        <v>2033</v>
      </c>
      <c r="F585" s="374" t="s">
        <v>2057</v>
      </c>
      <c r="G585" s="374" t="s">
        <v>2064</v>
      </c>
      <c r="H585" s="374"/>
      <c r="I585" s="374">
        <v>35</v>
      </c>
      <c r="J585" s="374">
        <v>0</v>
      </c>
      <c r="K585" s="374" t="s">
        <v>2036</v>
      </c>
      <c r="L585" s="374" t="s">
        <v>532</v>
      </c>
      <c r="M585" s="374" t="s">
        <v>525</v>
      </c>
      <c r="N585" s="374"/>
      <c r="O585" s="378" t="s">
        <v>2059</v>
      </c>
      <c r="P585" s="378"/>
      <c r="Q585" s="378" t="s">
        <v>2065</v>
      </c>
      <c r="R585" s="385">
        <v>0</v>
      </c>
      <c r="S585" s="385">
        <v>0</v>
      </c>
      <c r="T585" s="385">
        <v>0</v>
      </c>
      <c r="U585" s="385">
        <v>0</v>
      </c>
      <c r="V585" s="385">
        <v>0</v>
      </c>
      <c r="W585" s="385">
        <v>0</v>
      </c>
      <c r="X585" s="380" t="s">
        <v>1048</v>
      </c>
      <c r="Y585" s="390">
        <v>0</v>
      </c>
      <c r="Z585" s="376"/>
    </row>
    <row r="586" spans="1:26" customFormat="1" ht="27" x14ac:dyDescent="0.2">
      <c r="A586" s="255">
        <f t="shared" si="58"/>
        <v>11</v>
      </c>
      <c r="B586" s="374" t="s">
        <v>310</v>
      </c>
      <c r="C586" s="374" t="s">
        <v>394</v>
      </c>
      <c r="D586" s="374" t="s">
        <v>2066</v>
      </c>
      <c r="E586" s="374" t="s">
        <v>2033</v>
      </c>
      <c r="F586" s="374" t="s">
        <v>2057</v>
      </c>
      <c r="G586" s="374" t="s">
        <v>2067</v>
      </c>
      <c r="H586" s="374"/>
      <c r="I586" s="374">
        <v>35</v>
      </c>
      <c r="J586" s="374">
        <v>0</v>
      </c>
      <c r="K586" s="374" t="s">
        <v>2036</v>
      </c>
      <c r="L586" s="374" t="s">
        <v>532</v>
      </c>
      <c r="M586" s="374" t="s">
        <v>525</v>
      </c>
      <c r="N586" s="374"/>
      <c r="O586" s="378" t="s">
        <v>2059</v>
      </c>
      <c r="P586" s="378"/>
      <c r="Q586" s="378" t="s">
        <v>2068</v>
      </c>
      <c r="R586" s="385">
        <v>0</v>
      </c>
      <c r="S586" s="385">
        <v>0</v>
      </c>
      <c r="T586" s="385">
        <v>0</v>
      </c>
      <c r="U586" s="385">
        <v>0</v>
      </c>
      <c r="V586" s="385">
        <v>0</v>
      </c>
      <c r="W586" s="385">
        <v>0</v>
      </c>
      <c r="X586" s="380" t="s">
        <v>1048</v>
      </c>
      <c r="Y586" s="390">
        <v>0</v>
      </c>
      <c r="Z586" s="376"/>
    </row>
    <row r="587" spans="1:26" customFormat="1" ht="27" x14ac:dyDescent="0.2">
      <c r="A587" s="255">
        <f t="shared" si="58"/>
        <v>12</v>
      </c>
      <c r="B587" s="374" t="s">
        <v>310</v>
      </c>
      <c r="C587" s="374" t="s">
        <v>394</v>
      </c>
      <c r="D587" s="374" t="s">
        <v>2069</v>
      </c>
      <c r="E587" s="374" t="s">
        <v>2033</v>
      </c>
      <c r="F587" s="374" t="s">
        <v>2034</v>
      </c>
      <c r="G587" s="374" t="s">
        <v>2070</v>
      </c>
      <c r="H587" s="374"/>
      <c r="I587" s="374">
        <v>12</v>
      </c>
      <c r="J587" s="374">
        <v>0</v>
      </c>
      <c r="K587" s="374" t="s">
        <v>2036</v>
      </c>
      <c r="L587" s="374" t="s">
        <v>532</v>
      </c>
      <c r="M587" s="374" t="s">
        <v>518</v>
      </c>
      <c r="N587" s="374"/>
      <c r="O587" s="378" t="s">
        <v>2059</v>
      </c>
      <c r="P587" s="378"/>
      <c r="Q587" s="378" t="s">
        <v>2071</v>
      </c>
      <c r="R587" s="385">
        <v>0</v>
      </c>
      <c r="S587" s="385">
        <v>0</v>
      </c>
      <c r="T587" s="385">
        <v>0</v>
      </c>
      <c r="U587" s="385">
        <v>0</v>
      </c>
      <c r="V587" s="385">
        <v>0</v>
      </c>
      <c r="W587" s="385">
        <v>0</v>
      </c>
      <c r="X587" s="380" t="s">
        <v>1048</v>
      </c>
      <c r="Y587" s="390">
        <v>0</v>
      </c>
      <c r="Z587" s="376"/>
    </row>
    <row r="588" spans="1:26" customFormat="1" ht="27" x14ac:dyDescent="0.2">
      <c r="A588" s="255">
        <f t="shared" si="58"/>
        <v>13</v>
      </c>
      <c r="B588" s="374" t="s">
        <v>310</v>
      </c>
      <c r="C588" s="374" t="s">
        <v>394</v>
      </c>
      <c r="D588" s="374" t="s">
        <v>2072</v>
      </c>
      <c r="E588" s="374" t="s">
        <v>2033</v>
      </c>
      <c r="F588" s="374" t="s">
        <v>2034</v>
      </c>
      <c r="G588" s="374" t="s">
        <v>2073</v>
      </c>
      <c r="H588" s="374"/>
      <c r="I588" s="374">
        <v>56</v>
      </c>
      <c r="J588" s="374">
        <v>0</v>
      </c>
      <c r="K588" s="374" t="s">
        <v>2036</v>
      </c>
      <c r="L588" s="374" t="s">
        <v>532</v>
      </c>
      <c r="M588" s="374" t="s">
        <v>518</v>
      </c>
      <c r="N588" s="374"/>
      <c r="O588" s="378" t="s">
        <v>2059</v>
      </c>
      <c r="P588" s="378"/>
      <c r="Q588" s="378" t="s">
        <v>2074</v>
      </c>
      <c r="R588" s="385">
        <v>0</v>
      </c>
      <c r="S588" s="385">
        <v>0</v>
      </c>
      <c r="T588" s="385">
        <v>0</v>
      </c>
      <c r="U588" s="385">
        <v>0</v>
      </c>
      <c r="V588" s="385">
        <v>0</v>
      </c>
      <c r="W588" s="385">
        <v>0</v>
      </c>
      <c r="X588" s="380" t="s">
        <v>1048</v>
      </c>
      <c r="Y588" s="390">
        <v>0</v>
      </c>
      <c r="Z588" s="376"/>
    </row>
    <row r="589" spans="1:26" customFormat="1" ht="27" x14ac:dyDescent="0.2">
      <c r="A589" s="255">
        <f t="shared" si="58"/>
        <v>14</v>
      </c>
      <c r="B589" s="374" t="s">
        <v>310</v>
      </c>
      <c r="C589" s="374" t="s">
        <v>394</v>
      </c>
      <c r="D589" s="374" t="s">
        <v>2075</v>
      </c>
      <c r="E589" s="374" t="s">
        <v>2033</v>
      </c>
      <c r="F589" s="374" t="s">
        <v>2034</v>
      </c>
      <c r="G589" s="374" t="s">
        <v>2076</v>
      </c>
      <c r="H589" s="374"/>
      <c r="I589" s="374">
        <v>46</v>
      </c>
      <c r="J589" s="374">
        <v>0</v>
      </c>
      <c r="K589" s="374" t="s">
        <v>2036</v>
      </c>
      <c r="L589" s="374" t="s">
        <v>532</v>
      </c>
      <c r="M589" s="374" t="s">
        <v>518</v>
      </c>
      <c r="N589" s="374"/>
      <c r="O589" s="378" t="s">
        <v>2059</v>
      </c>
      <c r="P589" s="378"/>
      <c r="Q589" s="378" t="s">
        <v>2077</v>
      </c>
      <c r="R589" s="385">
        <v>0</v>
      </c>
      <c r="S589" s="385">
        <v>0</v>
      </c>
      <c r="T589" s="385">
        <v>0</v>
      </c>
      <c r="U589" s="385">
        <v>0</v>
      </c>
      <c r="V589" s="385">
        <v>0</v>
      </c>
      <c r="W589" s="385">
        <v>0</v>
      </c>
      <c r="X589" s="380" t="s">
        <v>1048</v>
      </c>
      <c r="Y589" s="390">
        <v>0</v>
      </c>
      <c r="Z589" s="376"/>
    </row>
    <row r="590" spans="1:26" customFormat="1" ht="27" x14ac:dyDescent="0.2">
      <c r="A590" s="255">
        <f t="shared" si="58"/>
        <v>15</v>
      </c>
      <c r="B590" s="374" t="s">
        <v>310</v>
      </c>
      <c r="C590" s="374" t="s">
        <v>394</v>
      </c>
      <c r="D590" s="374" t="s">
        <v>2078</v>
      </c>
      <c r="E590" s="374" t="s">
        <v>2033</v>
      </c>
      <c r="F590" s="374" t="s">
        <v>2034</v>
      </c>
      <c r="G590" s="374" t="s">
        <v>2079</v>
      </c>
      <c r="H590" s="374"/>
      <c r="I590" s="374">
        <v>8</v>
      </c>
      <c r="J590" s="374">
        <v>0</v>
      </c>
      <c r="K590" s="374" t="s">
        <v>2036</v>
      </c>
      <c r="L590" s="374" t="s">
        <v>532</v>
      </c>
      <c r="M590" s="374" t="s">
        <v>518</v>
      </c>
      <c r="N590" s="374"/>
      <c r="O590" s="378" t="s">
        <v>2059</v>
      </c>
      <c r="P590" s="378"/>
      <c r="Q590" s="378" t="s">
        <v>2044</v>
      </c>
      <c r="R590" s="385">
        <v>0</v>
      </c>
      <c r="S590" s="385">
        <v>0</v>
      </c>
      <c r="T590" s="385">
        <v>0</v>
      </c>
      <c r="U590" s="385">
        <v>0</v>
      </c>
      <c r="V590" s="385">
        <v>0</v>
      </c>
      <c r="W590" s="385">
        <v>0</v>
      </c>
      <c r="X590" s="380" t="s">
        <v>1048</v>
      </c>
      <c r="Y590" s="390">
        <v>0</v>
      </c>
      <c r="Z590" s="376"/>
    </row>
    <row r="591" spans="1:26" customFormat="1" ht="27" x14ac:dyDescent="0.2">
      <c r="A591" s="255">
        <f t="shared" si="58"/>
        <v>16</v>
      </c>
      <c r="B591" s="374" t="s">
        <v>310</v>
      </c>
      <c r="C591" s="374" t="s">
        <v>394</v>
      </c>
      <c r="D591" s="374" t="s">
        <v>2080</v>
      </c>
      <c r="E591" s="374" t="s">
        <v>2033</v>
      </c>
      <c r="F591" s="374" t="s">
        <v>2057</v>
      </c>
      <c r="G591" s="374" t="s">
        <v>2081</v>
      </c>
      <c r="H591" s="374"/>
      <c r="I591" s="374">
        <v>53</v>
      </c>
      <c r="J591" s="374">
        <v>0</v>
      </c>
      <c r="K591" s="374" t="s">
        <v>2036</v>
      </c>
      <c r="L591" s="374" t="s">
        <v>532</v>
      </c>
      <c r="M591" s="374" t="s">
        <v>525</v>
      </c>
      <c r="N591" s="374"/>
      <c r="O591" s="378" t="s">
        <v>2059</v>
      </c>
      <c r="P591" s="378"/>
      <c r="Q591" s="378" t="s">
        <v>2055</v>
      </c>
      <c r="R591" s="385">
        <v>0</v>
      </c>
      <c r="S591" s="385">
        <v>0</v>
      </c>
      <c r="T591" s="385">
        <v>0</v>
      </c>
      <c r="U591" s="385">
        <v>0</v>
      </c>
      <c r="V591" s="385">
        <v>0</v>
      </c>
      <c r="W591" s="385">
        <v>0</v>
      </c>
      <c r="X591" s="380" t="s">
        <v>1048</v>
      </c>
      <c r="Y591" s="390">
        <v>0</v>
      </c>
      <c r="Z591" s="376"/>
    </row>
    <row r="592" spans="1:26" customFormat="1" ht="27" x14ac:dyDescent="0.2">
      <c r="A592" s="255">
        <f t="shared" si="58"/>
        <v>17</v>
      </c>
      <c r="B592" s="374" t="s">
        <v>310</v>
      </c>
      <c r="C592" s="374" t="s">
        <v>394</v>
      </c>
      <c r="D592" s="374" t="s">
        <v>2082</v>
      </c>
      <c r="E592" s="374" t="s">
        <v>2033</v>
      </c>
      <c r="F592" s="374" t="s">
        <v>2034</v>
      </c>
      <c r="G592" s="374" t="s">
        <v>2083</v>
      </c>
      <c r="H592" s="374"/>
      <c r="I592" s="374">
        <v>6</v>
      </c>
      <c r="J592" s="374">
        <v>0</v>
      </c>
      <c r="K592" s="374" t="s">
        <v>2036</v>
      </c>
      <c r="L592" s="374" t="s">
        <v>532</v>
      </c>
      <c r="M592" s="374" t="s">
        <v>518</v>
      </c>
      <c r="N592" s="374"/>
      <c r="O592" s="378" t="s">
        <v>2059</v>
      </c>
      <c r="P592" s="378"/>
      <c r="Q592" s="378" t="s">
        <v>2084</v>
      </c>
      <c r="R592" s="385">
        <v>0</v>
      </c>
      <c r="S592" s="385">
        <v>0</v>
      </c>
      <c r="T592" s="385">
        <v>0</v>
      </c>
      <c r="U592" s="385">
        <v>0</v>
      </c>
      <c r="V592" s="385">
        <v>0</v>
      </c>
      <c r="W592" s="385">
        <v>0</v>
      </c>
      <c r="X592" s="380" t="s">
        <v>1048</v>
      </c>
      <c r="Y592" s="390">
        <v>0</v>
      </c>
      <c r="Z592" s="376"/>
    </row>
    <row r="593" spans="1:25" customFormat="1" ht="12.75" x14ac:dyDescent="0.2">
      <c r="A593" s="255">
        <v>17</v>
      </c>
      <c r="B593" s="256" t="s">
        <v>1029</v>
      </c>
      <c r="C593" s="256"/>
      <c r="D593" s="256"/>
      <c r="E593" s="256"/>
      <c r="F593" s="256"/>
      <c r="G593" s="256"/>
      <c r="H593" s="256"/>
      <c r="I593" s="256"/>
      <c r="J593" s="256"/>
      <c r="K593" s="256"/>
      <c r="L593" s="256"/>
      <c r="M593" s="256"/>
      <c r="N593" s="256"/>
      <c r="O593" s="381"/>
      <c r="P593" s="382"/>
      <c r="Q593" s="382"/>
      <c r="R593" s="386">
        <f>SUM(R591:R592)</f>
        <v>0</v>
      </c>
      <c r="S593" s="386">
        <f t="shared" ref="S593" si="59">SUM(S591:S592)</f>
        <v>0</v>
      </c>
      <c r="T593" s="386">
        <f t="shared" ref="T593" si="60">SUM(T591:T592)</f>
        <v>0</v>
      </c>
      <c r="U593" s="386">
        <f t="shared" ref="U593" si="61">SUM(U591:U592)</f>
        <v>0</v>
      </c>
      <c r="V593" s="386">
        <f t="shared" ref="V593" si="62">SUM(V591:V592)</f>
        <v>0</v>
      </c>
      <c r="W593" s="386">
        <f t="shared" ref="W593" si="63">SUM(W591:W592)</f>
        <v>0</v>
      </c>
      <c r="X593" s="383"/>
      <c r="Y593" s="391"/>
    </row>
    <row r="594" spans="1:25" customFormat="1" ht="12.75" x14ac:dyDescent="0.2">
      <c r="A594" s="255"/>
      <c r="B594" s="256" t="s">
        <v>1244</v>
      </c>
      <c r="C594" s="256"/>
      <c r="D594" s="256"/>
      <c r="E594" s="256"/>
      <c r="F594" s="256"/>
      <c r="G594" s="256"/>
      <c r="H594" s="256"/>
      <c r="I594" s="256"/>
      <c r="J594" s="256"/>
      <c r="K594" s="256"/>
      <c r="L594" s="256"/>
      <c r="M594" s="256"/>
      <c r="N594" s="256"/>
      <c r="O594" s="381"/>
      <c r="P594" s="382"/>
      <c r="Q594" s="382"/>
      <c r="R594" s="386"/>
      <c r="S594" s="386"/>
      <c r="T594" s="386"/>
      <c r="U594" s="386"/>
      <c r="V594" s="386"/>
      <c r="W594" s="386"/>
      <c r="X594" s="383"/>
      <c r="Y594" s="391"/>
    </row>
    <row r="595" spans="1:25" customFormat="1" ht="18" x14ac:dyDescent="0.2">
      <c r="A595" s="259">
        <v>1</v>
      </c>
      <c r="B595" s="259" t="s">
        <v>508</v>
      </c>
      <c r="C595" s="259" t="s">
        <v>248</v>
      </c>
      <c r="D595" s="259" t="s">
        <v>252</v>
      </c>
      <c r="E595" s="260" t="s">
        <v>253</v>
      </c>
      <c r="F595" s="259" t="s">
        <v>1025</v>
      </c>
      <c r="G595" s="260" t="s">
        <v>681</v>
      </c>
      <c r="H595" s="259" t="s">
        <v>1026</v>
      </c>
      <c r="I595" s="259" t="s">
        <v>1037</v>
      </c>
      <c r="J595" s="260" t="s">
        <v>254</v>
      </c>
      <c r="K595" s="259" t="s">
        <v>481</v>
      </c>
      <c r="L595" s="259" t="s">
        <v>486</v>
      </c>
      <c r="M595" s="259" t="s">
        <v>178</v>
      </c>
      <c r="N595" s="259" t="s">
        <v>178</v>
      </c>
      <c r="O595" s="377" t="s">
        <v>1033</v>
      </c>
      <c r="P595" s="378" t="s">
        <v>2021</v>
      </c>
      <c r="Q595" s="379" t="s">
        <v>1245</v>
      </c>
      <c r="R595" s="385">
        <v>20000</v>
      </c>
      <c r="S595" s="385">
        <v>0</v>
      </c>
      <c r="T595" s="385">
        <v>0</v>
      </c>
      <c r="U595" s="385">
        <v>0</v>
      </c>
      <c r="V595" s="385">
        <v>0</v>
      </c>
      <c r="W595" s="385">
        <v>0</v>
      </c>
      <c r="X595" s="380" t="s">
        <v>1048</v>
      </c>
      <c r="Y595" s="390">
        <v>0</v>
      </c>
    </row>
    <row r="596" spans="1:25" customFormat="1" ht="12.75" x14ac:dyDescent="0.2">
      <c r="A596" s="255">
        <v>1</v>
      </c>
      <c r="B596" s="256" t="s">
        <v>1029</v>
      </c>
      <c r="C596" s="256"/>
      <c r="D596" s="256"/>
      <c r="E596" s="256"/>
      <c r="F596" s="256"/>
      <c r="G596" s="256"/>
      <c r="H596" s="256"/>
      <c r="I596" s="256"/>
      <c r="J596" s="256"/>
      <c r="K596" s="256"/>
      <c r="L596" s="256"/>
      <c r="M596" s="256"/>
      <c r="N596" s="256"/>
      <c r="O596" s="381"/>
      <c r="P596" s="382"/>
      <c r="Q596" s="382"/>
      <c r="R596" s="386">
        <f>SUM(R595)</f>
        <v>20000</v>
      </c>
      <c r="S596" s="386">
        <f t="shared" ref="S596:W596" si="64">SUM(S595)</f>
        <v>0</v>
      </c>
      <c r="T596" s="386">
        <f t="shared" si="64"/>
        <v>0</v>
      </c>
      <c r="U596" s="386">
        <f t="shared" si="64"/>
        <v>0</v>
      </c>
      <c r="V596" s="386">
        <f t="shared" si="64"/>
        <v>0</v>
      </c>
      <c r="W596" s="386">
        <f t="shared" si="64"/>
        <v>0</v>
      </c>
      <c r="X596" s="383"/>
      <c r="Y596" s="391"/>
    </row>
    <row r="597" spans="1:25" customFormat="1" ht="12.75" x14ac:dyDescent="0.2">
      <c r="A597" s="255"/>
      <c r="B597" s="256" t="s">
        <v>1247</v>
      </c>
      <c r="C597" s="256"/>
      <c r="D597" s="256"/>
      <c r="E597" s="256"/>
      <c r="F597" s="256"/>
      <c r="G597" s="256"/>
      <c r="H597" s="256"/>
      <c r="I597" s="256"/>
      <c r="J597" s="256"/>
      <c r="K597" s="256"/>
      <c r="L597" s="256"/>
      <c r="M597" s="256"/>
      <c r="N597" s="256"/>
      <c r="O597" s="381"/>
      <c r="P597" s="382"/>
      <c r="Q597" s="382"/>
      <c r="R597" s="386"/>
      <c r="S597" s="386"/>
      <c r="T597" s="386"/>
      <c r="U597" s="386"/>
      <c r="V597" s="386"/>
      <c r="W597" s="386"/>
      <c r="X597" s="383"/>
      <c r="Y597" s="391"/>
    </row>
    <row r="598" spans="1:25" customFormat="1" ht="18" x14ac:dyDescent="0.2">
      <c r="A598" s="259">
        <v>1</v>
      </c>
      <c r="B598" s="259" t="s">
        <v>310</v>
      </c>
      <c r="C598" s="259" t="s">
        <v>561</v>
      </c>
      <c r="D598" s="259" t="s">
        <v>308</v>
      </c>
      <c r="E598" s="260" t="s">
        <v>416</v>
      </c>
      <c r="F598" s="259" t="s">
        <v>1025</v>
      </c>
      <c r="G598" s="260" t="s">
        <v>681</v>
      </c>
      <c r="H598" s="259" t="s">
        <v>1063</v>
      </c>
      <c r="I598" s="259" t="s">
        <v>1037</v>
      </c>
      <c r="J598" s="260" t="s">
        <v>266</v>
      </c>
      <c r="K598" s="259" t="s">
        <v>492</v>
      </c>
      <c r="L598" s="259" t="s">
        <v>533</v>
      </c>
      <c r="M598" s="259" t="s">
        <v>178</v>
      </c>
      <c r="N598" s="259" t="s">
        <v>178</v>
      </c>
      <c r="O598" s="377" t="s">
        <v>1027</v>
      </c>
      <c r="P598" s="378" t="s">
        <v>2021</v>
      </c>
      <c r="Q598" s="379" t="s">
        <v>1119</v>
      </c>
      <c r="R598" s="385">
        <v>38100</v>
      </c>
      <c r="S598" s="385">
        <v>0</v>
      </c>
      <c r="T598" s="385">
        <v>0</v>
      </c>
      <c r="U598" s="385">
        <v>0</v>
      </c>
      <c r="V598" s="385">
        <v>0</v>
      </c>
      <c r="W598" s="385">
        <v>0</v>
      </c>
      <c r="X598" s="380" t="s">
        <v>1048</v>
      </c>
      <c r="Y598" s="390">
        <v>0</v>
      </c>
    </row>
    <row r="599" spans="1:25" customFormat="1" ht="18" x14ac:dyDescent="0.2">
      <c r="A599" s="259">
        <v>2</v>
      </c>
      <c r="B599" s="259" t="s">
        <v>310</v>
      </c>
      <c r="C599" s="259" t="s">
        <v>561</v>
      </c>
      <c r="D599" s="259" t="s">
        <v>425</v>
      </c>
      <c r="E599" s="260" t="s">
        <v>420</v>
      </c>
      <c r="F599" s="259" t="s">
        <v>1025</v>
      </c>
      <c r="G599" s="260" t="s">
        <v>681</v>
      </c>
      <c r="H599" s="259" t="s">
        <v>1026</v>
      </c>
      <c r="I599" s="259" t="s">
        <v>1037</v>
      </c>
      <c r="J599" s="260" t="s">
        <v>266</v>
      </c>
      <c r="K599" s="259" t="s">
        <v>492</v>
      </c>
      <c r="L599" s="259" t="s">
        <v>533</v>
      </c>
      <c r="M599" s="259" t="s">
        <v>178</v>
      </c>
      <c r="N599" s="259" t="s">
        <v>178</v>
      </c>
      <c r="O599" s="377" t="s">
        <v>1027</v>
      </c>
      <c r="P599" s="378" t="s">
        <v>2021</v>
      </c>
      <c r="Q599" s="379" t="s">
        <v>1248</v>
      </c>
      <c r="R599" s="385">
        <v>20000</v>
      </c>
      <c r="S599" s="385">
        <v>0</v>
      </c>
      <c r="T599" s="385">
        <v>0</v>
      </c>
      <c r="U599" s="385">
        <v>0</v>
      </c>
      <c r="V599" s="385">
        <v>0</v>
      </c>
      <c r="W599" s="385">
        <v>0</v>
      </c>
      <c r="X599" s="380" t="s">
        <v>1048</v>
      </c>
      <c r="Y599" s="390">
        <v>0</v>
      </c>
    </row>
    <row r="600" spans="1:25" customFormat="1" ht="18" x14ac:dyDescent="0.2">
      <c r="A600" s="259">
        <v>3</v>
      </c>
      <c r="B600" s="259" t="s">
        <v>310</v>
      </c>
      <c r="C600" s="259" t="s">
        <v>561</v>
      </c>
      <c r="D600" s="259" t="s">
        <v>369</v>
      </c>
      <c r="E600" s="260" t="s">
        <v>422</v>
      </c>
      <c r="F600" s="259" t="s">
        <v>1025</v>
      </c>
      <c r="G600" s="260" t="s">
        <v>681</v>
      </c>
      <c r="H600" s="259" t="s">
        <v>1026</v>
      </c>
      <c r="I600" s="259" t="s">
        <v>1037</v>
      </c>
      <c r="J600" s="260" t="s">
        <v>266</v>
      </c>
      <c r="K600" s="259" t="s">
        <v>492</v>
      </c>
      <c r="L600" s="259" t="s">
        <v>533</v>
      </c>
      <c r="M600" s="259" t="s">
        <v>178</v>
      </c>
      <c r="N600" s="259" t="s">
        <v>178</v>
      </c>
      <c r="O600" s="377" t="s">
        <v>1027</v>
      </c>
      <c r="P600" s="378" t="s">
        <v>2021</v>
      </c>
      <c r="Q600" s="379" t="s">
        <v>1028</v>
      </c>
      <c r="R600" s="385">
        <v>22000</v>
      </c>
      <c r="S600" s="385">
        <v>0</v>
      </c>
      <c r="T600" s="385">
        <v>0</v>
      </c>
      <c r="U600" s="385">
        <v>0</v>
      </c>
      <c r="V600" s="385">
        <v>0</v>
      </c>
      <c r="W600" s="385">
        <v>0</v>
      </c>
      <c r="X600" s="380" t="s">
        <v>1048</v>
      </c>
      <c r="Y600" s="390">
        <v>0</v>
      </c>
    </row>
    <row r="601" spans="1:25" customFormat="1" ht="12.75" x14ac:dyDescent="0.2">
      <c r="A601" s="255">
        <v>3</v>
      </c>
      <c r="B601" s="256" t="s">
        <v>1029</v>
      </c>
      <c r="C601" s="256"/>
      <c r="D601" s="256"/>
      <c r="E601" s="256"/>
      <c r="F601" s="256"/>
      <c r="G601" s="256"/>
      <c r="H601" s="256"/>
      <c r="I601" s="256"/>
      <c r="J601" s="256"/>
      <c r="K601" s="256"/>
      <c r="L601" s="256"/>
      <c r="M601" s="256"/>
      <c r="N601" s="256"/>
      <c r="O601" s="381"/>
      <c r="P601" s="382"/>
      <c r="Q601" s="382"/>
      <c r="R601" s="386">
        <f>SUM(R598:R600)</f>
        <v>80100</v>
      </c>
      <c r="S601" s="386">
        <f t="shared" ref="S601:W601" si="65">SUM(S598:S600)</f>
        <v>0</v>
      </c>
      <c r="T601" s="386">
        <f t="shared" si="65"/>
        <v>0</v>
      </c>
      <c r="U601" s="386">
        <f t="shared" si="65"/>
        <v>0</v>
      </c>
      <c r="V601" s="386">
        <f t="shared" si="65"/>
        <v>0</v>
      </c>
      <c r="W601" s="386">
        <f t="shared" si="65"/>
        <v>0</v>
      </c>
      <c r="X601" s="383"/>
      <c r="Y601" s="391"/>
    </row>
    <row r="602" spans="1:25" customFormat="1" ht="12.75" x14ac:dyDescent="0.2">
      <c r="A602" s="255"/>
      <c r="B602" s="256" t="s">
        <v>1250</v>
      </c>
      <c r="C602" s="256"/>
      <c r="D602" s="256"/>
      <c r="E602" s="256"/>
      <c r="F602" s="256"/>
      <c r="G602" s="256"/>
      <c r="H602" s="256"/>
      <c r="I602" s="256"/>
      <c r="J602" s="256"/>
      <c r="K602" s="256"/>
      <c r="L602" s="256"/>
      <c r="M602" s="256"/>
      <c r="N602" s="256"/>
      <c r="O602" s="381"/>
      <c r="P602" s="382"/>
      <c r="Q602" s="382"/>
      <c r="R602" s="386"/>
      <c r="S602" s="386"/>
      <c r="T602" s="386"/>
      <c r="U602" s="386"/>
      <c r="V602" s="386"/>
      <c r="W602" s="386"/>
      <c r="X602" s="383"/>
      <c r="Y602" s="391"/>
    </row>
    <row r="603" spans="1:25" customFormat="1" ht="18" x14ac:dyDescent="0.2">
      <c r="A603" s="259">
        <v>1</v>
      </c>
      <c r="B603" s="259" t="s">
        <v>310</v>
      </c>
      <c r="C603" s="259" t="s">
        <v>564</v>
      </c>
      <c r="D603" s="259" t="s">
        <v>368</v>
      </c>
      <c r="E603" s="260" t="s">
        <v>576</v>
      </c>
      <c r="F603" s="259" t="s">
        <v>1025</v>
      </c>
      <c r="G603" s="260" t="s">
        <v>681</v>
      </c>
      <c r="H603" s="259" t="s">
        <v>1026</v>
      </c>
      <c r="I603" s="259" t="s">
        <v>1037</v>
      </c>
      <c r="J603" s="260" t="s">
        <v>266</v>
      </c>
      <c r="K603" s="259" t="s">
        <v>492</v>
      </c>
      <c r="L603" s="259" t="s">
        <v>518</v>
      </c>
      <c r="M603" s="259" t="s">
        <v>178</v>
      </c>
      <c r="N603" s="259" t="s">
        <v>178</v>
      </c>
      <c r="O603" s="377" t="s">
        <v>1033</v>
      </c>
      <c r="P603" s="378" t="s">
        <v>2021</v>
      </c>
      <c r="Q603" s="379" t="s">
        <v>1028</v>
      </c>
      <c r="R603" s="385">
        <v>1000000</v>
      </c>
      <c r="S603" s="385">
        <v>0</v>
      </c>
      <c r="T603" s="385">
        <v>0</v>
      </c>
      <c r="U603" s="385">
        <v>0</v>
      </c>
      <c r="V603" s="385">
        <v>0</v>
      </c>
      <c r="W603" s="385">
        <v>0</v>
      </c>
      <c r="X603" s="380" t="s">
        <v>1048</v>
      </c>
      <c r="Y603" s="390">
        <v>0</v>
      </c>
    </row>
    <row r="604" spans="1:25" customFormat="1" ht="12.75" x14ac:dyDescent="0.2">
      <c r="A604" s="255">
        <v>1</v>
      </c>
      <c r="B604" s="256" t="s">
        <v>1029</v>
      </c>
      <c r="C604" s="256"/>
      <c r="D604" s="256"/>
      <c r="E604" s="256"/>
      <c r="F604" s="256"/>
      <c r="G604" s="256"/>
      <c r="H604" s="256"/>
      <c r="I604" s="256"/>
      <c r="J604" s="256"/>
      <c r="K604" s="256"/>
      <c r="L604" s="256"/>
      <c r="M604" s="256"/>
      <c r="N604" s="256"/>
      <c r="O604" s="381"/>
      <c r="P604" s="382"/>
      <c r="Q604" s="382"/>
      <c r="R604" s="386">
        <f>SUM(R603)</f>
        <v>1000000</v>
      </c>
      <c r="S604" s="386">
        <f t="shared" ref="S604:W604" si="66">SUM(S603)</f>
        <v>0</v>
      </c>
      <c r="T604" s="386">
        <f t="shared" si="66"/>
        <v>0</v>
      </c>
      <c r="U604" s="386">
        <f t="shared" si="66"/>
        <v>0</v>
      </c>
      <c r="V604" s="386">
        <f t="shared" si="66"/>
        <v>0</v>
      </c>
      <c r="W604" s="386">
        <f t="shared" si="66"/>
        <v>0</v>
      </c>
      <c r="X604" s="383"/>
      <c r="Y604" s="391"/>
    </row>
    <row r="605" spans="1:25" customFormat="1" ht="12.75" x14ac:dyDescent="0.2">
      <c r="A605" s="255"/>
      <c r="B605" s="256" t="s">
        <v>1250</v>
      </c>
      <c r="C605" s="256"/>
      <c r="D605" s="256"/>
      <c r="E605" s="256"/>
      <c r="F605" s="256"/>
      <c r="G605" s="256"/>
      <c r="H605" s="256"/>
      <c r="I605" s="256"/>
      <c r="J605" s="256"/>
      <c r="K605" s="256"/>
      <c r="L605" s="256"/>
      <c r="M605" s="256"/>
      <c r="N605" s="256"/>
      <c r="O605" s="381"/>
      <c r="P605" s="382"/>
      <c r="Q605" s="382"/>
      <c r="R605" s="386"/>
      <c r="S605" s="386"/>
      <c r="T605" s="386"/>
      <c r="U605" s="386"/>
      <c r="V605" s="386"/>
      <c r="W605" s="386"/>
      <c r="X605" s="383"/>
      <c r="Y605" s="391"/>
    </row>
    <row r="606" spans="1:25" customFormat="1" ht="18" x14ac:dyDescent="0.2">
      <c r="A606" s="259">
        <v>1</v>
      </c>
      <c r="B606" s="259" t="s">
        <v>567</v>
      </c>
      <c r="C606" s="259" t="s">
        <v>564</v>
      </c>
      <c r="D606" s="259" t="s">
        <v>273</v>
      </c>
      <c r="E606" s="260" t="s">
        <v>274</v>
      </c>
      <c r="F606" s="259" t="s">
        <v>1025</v>
      </c>
      <c r="G606" s="260" t="s">
        <v>681</v>
      </c>
      <c r="H606" s="259" t="s">
        <v>1026</v>
      </c>
      <c r="I606" s="259" t="s">
        <v>1037</v>
      </c>
      <c r="J606" s="260" t="s">
        <v>254</v>
      </c>
      <c r="K606" s="259" t="s">
        <v>572</v>
      </c>
      <c r="L606" s="259" t="s">
        <v>506</v>
      </c>
      <c r="M606" s="259" t="s">
        <v>178</v>
      </c>
      <c r="N606" s="259" t="s">
        <v>178</v>
      </c>
      <c r="O606" s="377" t="s">
        <v>1033</v>
      </c>
      <c r="P606" s="378" t="s">
        <v>2021</v>
      </c>
      <c r="Q606" s="379" t="s">
        <v>1252</v>
      </c>
      <c r="R606" s="385">
        <v>50000</v>
      </c>
      <c r="S606" s="385">
        <v>0</v>
      </c>
      <c r="T606" s="385">
        <v>0</v>
      </c>
      <c r="U606" s="385">
        <v>0</v>
      </c>
      <c r="V606" s="385">
        <v>0</v>
      </c>
      <c r="W606" s="385">
        <v>0</v>
      </c>
      <c r="X606" s="380" t="s">
        <v>1048</v>
      </c>
      <c r="Y606" s="390">
        <v>0</v>
      </c>
    </row>
    <row r="607" spans="1:25" customFormat="1" ht="12.75" x14ac:dyDescent="0.2">
      <c r="A607" s="255">
        <v>1</v>
      </c>
      <c r="B607" s="256" t="s">
        <v>1029</v>
      </c>
      <c r="C607" s="256"/>
      <c r="D607" s="256"/>
      <c r="E607" s="256"/>
      <c r="F607" s="256"/>
      <c r="G607" s="256"/>
      <c r="H607" s="256"/>
      <c r="I607" s="256"/>
      <c r="J607" s="256"/>
      <c r="K607" s="256"/>
      <c r="L607" s="256"/>
      <c r="M607" s="256"/>
      <c r="N607" s="256"/>
      <c r="O607" s="381"/>
      <c r="P607" s="382"/>
      <c r="Q607" s="382"/>
      <c r="R607" s="386">
        <f>SUM(R606)</f>
        <v>50000</v>
      </c>
      <c r="S607" s="386">
        <f t="shared" ref="S607:W607" si="67">SUM(S606)</f>
        <v>0</v>
      </c>
      <c r="T607" s="386">
        <f t="shared" si="67"/>
        <v>0</v>
      </c>
      <c r="U607" s="386">
        <f t="shared" si="67"/>
        <v>0</v>
      </c>
      <c r="V607" s="386">
        <f t="shared" si="67"/>
        <v>0</v>
      </c>
      <c r="W607" s="386">
        <f t="shared" si="67"/>
        <v>0</v>
      </c>
      <c r="X607" s="383"/>
      <c r="Y607" s="391"/>
    </row>
    <row r="608" spans="1:25" customFormat="1" ht="12.75" x14ac:dyDescent="0.2">
      <c r="A608" s="255"/>
      <c r="B608" s="256" t="s">
        <v>2086</v>
      </c>
      <c r="C608" s="256"/>
      <c r="D608" s="256"/>
      <c r="E608" s="256"/>
      <c r="F608" s="259"/>
      <c r="G608" s="260"/>
      <c r="H608" s="374"/>
      <c r="I608" s="374"/>
      <c r="J608" s="374"/>
      <c r="K608" s="374"/>
      <c r="L608" s="374"/>
      <c r="M608" s="375"/>
      <c r="N608" s="375"/>
      <c r="O608" s="378"/>
      <c r="P608" s="378"/>
      <c r="Q608" s="378"/>
      <c r="R608" s="385"/>
      <c r="S608" s="385"/>
      <c r="T608" s="385"/>
      <c r="U608" s="386"/>
      <c r="V608" s="386"/>
      <c r="W608" s="386"/>
      <c r="X608" s="383"/>
      <c r="Y608" s="391"/>
    </row>
    <row r="609" spans="1:26" customFormat="1" ht="18" x14ac:dyDescent="0.2">
      <c r="A609" s="255"/>
      <c r="B609" s="374" t="s">
        <v>278</v>
      </c>
      <c r="C609" s="374" t="s">
        <v>584</v>
      </c>
      <c r="D609" s="374" t="s">
        <v>298</v>
      </c>
      <c r="E609" s="374" t="s">
        <v>299</v>
      </c>
      <c r="F609" s="259" t="s">
        <v>1025</v>
      </c>
      <c r="G609" s="260" t="s">
        <v>681</v>
      </c>
      <c r="H609" s="374">
        <v>1</v>
      </c>
      <c r="I609" s="374">
        <v>0</v>
      </c>
      <c r="J609" s="374" t="s">
        <v>254</v>
      </c>
      <c r="K609" s="374" t="s">
        <v>502</v>
      </c>
      <c r="L609" s="374" t="s">
        <v>518</v>
      </c>
      <c r="M609" s="259" t="s">
        <v>178</v>
      </c>
      <c r="N609" s="259" t="s">
        <v>178</v>
      </c>
      <c r="O609" s="378" t="s">
        <v>2030</v>
      </c>
      <c r="P609" s="378" t="s">
        <v>2021</v>
      </c>
      <c r="Q609" s="378" t="s">
        <v>2087</v>
      </c>
      <c r="R609" s="385">
        <v>0</v>
      </c>
      <c r="S609" s="385">
        <v>0</v>
      </c>
      <c r="T609" s="385">
        <v>0</v>
      </c>
      <c r="U609" s="385">
        <v>0</v>
      </c>
      <c r="V609" s="385">
        <v>0</v>
      </c>
      <c r="W609" s="385">
        <v>0</v>
      </c>
      <c r="X609" s="380">
        <v>0</v>
      </c>
      <c r="Y609" s="390">
        <v>0</v>
      </c>
      <c r="Z609" s="376"/>
    </row>
    <row r="610" spans="1:26" customFormat="1" ht="12.75" x14ac:dyDescent="0.2">
      <c r="A610" s="255">
        <v>1</v>
      </c>
      <c r="B610" s="256" t="s">
        <v>1029</v>
      </c>
      <c r="C610" s="256"/>
      <c r="D610" s="256"/>
      <c r="E610" s="256"/>
      <c r="F610" s="256"/>
      <c r="G610" s="256"/>
      <c r="H610" s="256"/>
      <c r="I610" s="256"/>
      <c r="J610" s="256"/>
      <c r="K610" s="256"/>
      <c r="L610" s="256"/>
      <c r="M610" s="256"/>
      <c r="N610" s="256"/>
      <c r="O610" s="381"/>
      <c r="P610" s="382"/>
      <c r="Q610" s="382"/>
      <c r="R610" s="386">
        <f>SUM(R608)</f>
        <v>0</v>
      </c>
      <c r="S610" s="386">
        <f t="shared" ref="S610" si="68">SUM(S608)</f>
        <v>0</v>
      </c>
      <c r="T610" s="386">
        <f t="shared" ref="T610" si="69">SUM(T608)</f>
        <v>0</v>
      </c>
      <c r="U610" s="386">
        <f t="shared" ref="U610" si="70">SUM(U608)</f>
        <v>0</v>
      </c>
      <c r="V610" s="386">
        <f t="shared" ref="V610" si="71">SUM(V608)</f>
        <v>0</v>
      </c>
      <c r="W610" s="386">
        <f t="shared" ref="W610" si="72">SUM(W608)</f>
        <v>0</v>
      </c>
      <c r="X610" s="383"/>
      <c r="Y610" s="391"/>
    </row>
    <row r="611" spans="1:26" customFormat="1" ht="12.75" x14ac:dyDescent="0.2">
      <c r="A611" s="255"/>
      <c r="B611" s="256" t="s">
        <v>1314</v>
      </c>
      <c r="C611" s="256"/>
      <c r="D611" s="256"/>
      <c r="E611" s="256"/>
      <c r="F611" s="256"/>
      <c r="G611" s="256"/>
      <c r="H611" s="256"/>
      <c r="I611" s="256"/>
      <c r="J611" s="256"/>
      <c r="K611" s="256"/>
      <c r="L611" s="256"/>
      <c r="M611" s="256"/>
      <c r="N611" s="256"/>
      <c r="O611" s="256"/>
      <c r="P611" s="257"/>
      <c r="Q611" s="257"/>
      <c r="R611" s="388"/>
      <c r="S611" s="388"/>
      <c r="T611" s="388"/>
      <c r="U611" s="388"/>
      <c r="V611" s="388"/>
      <c r="W611" s="388"/>
      <c r="X611" s="383"/>
      <c r="Y611" s="393"/>
    </row>
    <row r="612" spans="1:26" customFormat="1" ht="18" x14ac:dyDescent="0.2">
      <c r="A612" s="259">
        <v>1</v>
      </c>
      <c r="B612" s="259" t="s">
        <v>175</v>
      </c>
      <c r="C612" s="259" t="s">
        <v>149</v>
      </c>
      <c r="D612" s="259" t="s">
        <v>132</v>
      </c>
      <c r="E612" s="260" t="s">
        <v>432</v>
      </c>
      <c r="F612" s="259" t="s">
        <v>1031</v>
      </c>
      <c r="G612" s="260" t="s">
        <v>1032</v>
      </c>
      <c r="H612" s="259" t="s">
        <v>1316</v>
      </c>
      <c r="I612" s="259" t="s">
        <v>1037</v>
      </c>
      <c r="J612" s="260" t="s">
        <v>206</v>
      </c>
      <c r="K612" s="259" t="s">
        <v>492</v>
      </c>
      <c r="L612" s="259" t="s">
        <v>518</v>
      </c>
      <c r="M612" s="259" t="s">
        <v>178</v>
      </c>
      <c r="N612" s="259" t="s">
        <v>178</v>
      </c>
      <c r="O612" s="377" t="s">
        <v>1033</v>
      </c>
      <c r="P612" s="378" t="s">
        <v>2021</v>
      </c>
      <c r="Q612" s="379" t="s">
        <v>1317</v>
      </c>
      <c r="R612" s="385">
        <v>150000</v>
      </c>
      <c r="S612" s="385">
        <v>0</v>
      </c>
      <c r="T612" s="385">
        <v>0</v>
      </c>
      <c r="U612" s="385">
        <v>0</v>
      </c>
      <c r="V612" s="385">
        <v>0</v>
      </c>
      <c r="W612" s="385">
        <v>0</v>
      </c>
      <c r="X612" s="380" t="s">
        <v>1048</v>
      </c>
      <c r="Y612" s="390">
        <v>0</v>
      </c>
    </row>
    <row r="613" spans="1:26" customFormat="1" ht="12.75" x14ac:dyDescent="0.2">
      <c r="A613" s="255">
        <v>1</v>
      </c>
      <c r="B613" s="256" t="s">
        <v>1029</v>
      </c>
      <c r="C613" s="256"/>
      <c r="D613" s="256"/>
      <c r="E613" s="256"/>
      <c r="F613" s="256"/>
      <c r="G613" s="256"/>
      <c r="H613" s="256"/>
      <c r="I613" s="256"/>
      <c r="J613" s="256"/>
      <c r="K613" s="256"/>
      <c r="L613" s="256"/>
      <c r="M613" s="256"/>
      <c r="N613" s="256"/>
      <c r="O613" s="381"/>
      <c r="P613" s="382"/>
      <c r="Q613" s="382"/>
      <c r="R613" s="386">
        <f>SUM(R612)</f>
        <v>150000</v>
      </c>
      <c r="S613" s="386">
        <f t="shared" ref="S613:W613" si="73">SUM(S612)</f>
        <v>0</v>
      </c>
      <c r="T613" s="386">
        <f t="shared" si="73"/>
        <v>0</v>
      </c>
      <c r="U613" s="386">
        <f t="shared" si="73"/>
        <v>0</v>
      </c>
      <c r="V613" s="386">
        <f t="shared" si="73"/>
        <v>0</v>
      </c>
      <c r="W613" s="386">
        <f t="shared" si="73"/>
        <v>0</v>
      </c>
      <c r="X613" s="383"/>
      <c r="Y613" s="391"/>
    </row>
    <row r="614" spans="1:26" customFormat="1" ht="12.75" x14ac:dyDescent="0.2">
      <c r="A614" s="255"/>
      <c r="B614" s="256" t="s">
        <v>1403</v>
      </c>
      <c r="C614" s="256"/>
      <c r="D614" s="256"/>
      <c r="E614" s="256"/>
      <c r="F614" s="256"/>
      <c r="G614" s="256"/>
      <c r="H614" s="256"/>
      <c r="I614" s="256"/>
      <c r="J614" s="256"/>
      <c r="K614" s="256"/>
      <c r="L614" s="256"/>
      <c r="M614" s="256"/>
      <c r="N614" s="256"/>
      <c r="O614" s="381"/>
      <c r="P614" s="382"/>
      <c r="Q614" s="382"/>
      <c r="R614" s="386"/>
      <c r="S614" s="386"/>
      <c r="T614" s="386"/>
      <c r="U614" s="386"/>
      <c r="V614" s="386"/>
      <c r="W614" s="386"/>
      <c r="X614" s="383"/>
      <c r="Y614" s="391"/>
    </row>
    <row r="615" spans="1:26" customFormat="1" ht="18" x14ac:dyDescent="0.2">
      <c r="A615" s="259">
        <v>1</v>
      </c>
      <c r="B615" s="259" t="s">
        <v>327</v>
      </c>
      <c r="C615" s="259" t="s">
        <v>442</v>
      </c>
      <c r="D615" s="259" t="s">
        <v>380</v>
      </c>
      <c r="E615" s="260" t="s">
        <v>654</v>
      </c>
      <c r="F615" s="259" t="s">
        <v>1025</v>
      </c>
      <c r="G615" s="260" t="s">
        <v>681</v>
      </c>
      <c r="H615" s="259" t="s">
        <v>1026</v>
      </c>
      <c r="I615" s="259" t="s">
        <v>1037</v>
      </c>
      <c r="J615" s="260" t="s">
        <v>186</v>
      </c>
      <c r="K615" s="259" t="s">
        <v>492</v>
      </c>
      <c r="L615" s="259" t="s">
        <v>493</v>
      </c>
      <c r="M615" s="259" t="s">
        <v>178</v>
      </c>
      <c r="N615" s="259" t="s">
        <v>178</v>
      </c>
      <c r="O615" s="377" t="s">
        <v>1033</v>
      </c>
      <c r="P615" s="378" t="s">
        <v>2021</v>
      </c>
      <c r="Q615" s="379" t="s">
        <v>1028</v>
      </c>
      <c r="R615" s="385">
        <v>2000000</v>
      </c>
      <c r="S615" s="385">
        <v>0</v>
      </c>
      <c r="T615" s="385">
        <v>0</v>
      </c>
      <c r="U615" s="385">
        <v>0</v>
      </c>
      <c r="V615" s="385">
        <v>0</v>
      </c>
      <c r="W615" s="385">
        <v>0</v>
      </c>
      <c r="X615" s="380" t="s">
        <v>1048</v>
      </c>
      <c r="Y615" s="390">
        <v>0</v>
      </c>
    </row>
    <row r="616" spans="1:26" customFormat="1" ht="18" x14ac:dyDescent="0.2">
      <c r="A616" s="259">
        <v>2</v>
      </c>
      <c r="B616" s="259" t="s">
        <v>327</v>
      </c>
      <c r="C616" s="259" t="s">
        <v>442</v>
      </c>
      <c r="D616" s="259" t="s">
        <v>971</v>
      </c>
      <c r="E616" s="260" t="s">
        <v>654</v>
      </c>
      <c r="F616" s="259" t="s">
        <v>1025</v>
      </c>
      <c r="G616" s="260" t="s">
        <v>681</v>
      </c>
      <c r="H616" s="259" t="s">
        <v>1026</v>
      </c>
      <c r="I616" s="259" t="s">
        <v>1037</v>
      </c>
      <c r="J616" s="260" t="s">
        <v>186</v>
      </c>
      <c r="K616" s="259" t="s">
        <v>492</v>
      </c>
      <c r="L616" s="259" t="s">
        <v>493</v>
      </c>
      <c r="M616" s="259" t="s">
        <v>178</v>
      </c>
      <c r="N616" s="259" t="s">
        <v>178</v>
      </c>
      <c r="O616" s="377" t="s">
        <v>1027</v>
      </c>
      <c r="P616" s="378" t="s">
        <v>2021</v>
      </c>
      <c r="Q616" s="379" t="s">
        <v>1028</v>
      </c>
      <c r="R616" s="385">
        <v>4000000</v>
      </c>
      <c r="S616" s="385">
        <v>0</v>
      </c>
      <c r="T616" s="385">
        <v>0</v>
      </c>
      <c r="U616" s="385">
        <v>0</v>
      </c>
      <c r="V616" s="385">
        <v>0</v>
      </c>
      <c r="W616" s="385">
        <v>0</v>
      </c>
      <c r="X616" s="380" t="s">
        <v>1048</v>
      </c>
      <c r="Y616" s="390">
        <v>0</v>
      </c>
    </row>
    <row r="617" spans="1:26" customFormat="1" ht="12.75" x14ac:dyDescent="0.2">
      <c r="A617" s="255">
        <v>2</v>
      </c>
      <c r="B617" s="256" t="s">
        <v>1029</v>
      </c>
      <c r="C617" s="256"/>
      <c r="D617" s="256"/>
      <c r="E617" s="256"/>
      <c r="F617" s="256"/>
      <c r="G617" s="256"/>
      <c r="H617" s="256"/>
      <c r="I617" s="256"/>
      <c r="J617" s="256"/>
      <c r="K617" s="256"/>
      <c r="L617" s="256"/>
      <c r="M617" s="256"/>
      <c r="N617" s="256"/>
      <c r="O617" s="256"/>
      <c r="P617" s="257"/>
      <c r="Q617" s="257"/>
      <c r="R617" s="388">
        <f>SUM(R615:R616)</f>
        <v>6000000</v>
      </c>
      <c r="S617" s="388">
        <f t="shared" ref="S617:W617" si="74">SUM(S615:S616)</f>
        <v>0</v>
      </c>
      <c r="T617" s="388">
        <f t="shared" si="74"/>
        <v>0</v>
      </c>
      <c r="U617" s="388">
        <f t="shared" si="74"/>
        <v>0</v>
      </c>
      <c r="V617" s="388">
        <f t="shared" si="74"/>
        <v>0</v>
      </c>
      <c r="W617" s="388">
        <f t="shared" si="74"/>
        <v>0</v>
      </c>
      <c r="X617" s="383"/>
      <c r="Y617" s="393"/>
    </row>
    <row r="618" spans="1:26" customFormat="1" ht="12.75" x14ac:dyDescent="0.2">
      <c r="A618" s="257">
        <f>SUM(A617+A613+A610+A607+A604+A601+A596+A593+A574+A570+A567)</f>
        <v>31</v>
      </c>
      <c r="B618" s="256" t="s">
        <v>2024</v>
      </c>
      <c r="C618" s="256"/>
      <c r="D618" s="256"/>
      <c r="E618" s="256"/>
      <c r="F618" s="256"/>
      <c r="G618" s="256"/>
      <c r="H618" s="256"/>
      <c r="I618" s="256"/>
      <c r="J618" s="256"/>
      <c r="K618" s="256"/>
      <c r="L618" s="256"/>
      <c r="M618" s="256"/>
      <c r="N618" s="256"/>
      <c r="O618" s="256"/>
      <c r="P618" s="257"/>
      <c r="Q618" s="257"/>
      <c r="R618" s="388">
        <f>SUM(R617+R613+R610+R607+R604+R601+R596+R593+R574+R570+R567)</f>
        <v>10850100</v>
      </c>
      <c r="S618" s="388">
        <f t="shared" ref="S618:W618" si="75">SUM(S617+S613+S610+S607+S604+S601+S596+S593+S574+S570+S567)</f>
        <v>0</v>
      </c>
      <c r="T618" s="388">
        <f t="shared" si="75"/>
        <v>0</v>
      </c>
      <c r="U618" s="388">
        <f t="shared" si="75"/>
        <v>0</v>
      </c>
      <c r="V618" s="388">
        <f t="shared" si="75"/>
        <v>0</v>
      </c>
      <c r="W618" s="388">
        <f t="shared" si="75"/>
        <v>0</v>
      </c>
      <c r="X618" s="393"/>
      <c r="Y618" s="393"/>
    </row>
    <row r="619" spans="1:26" customFormat="1" ht="12.75" x14ac:dyDescent="0.2">
      <c r="A619" s="257">
        <f>SUM(A618+A563)</f>
        <v>485</v>
      </c>
      <c r="B619" s="256" t="s">
        <v>1446</v>
      </c>
      <c r="C619" s="256"/>
      <c r="D619" s="256"/>
      <c r="E619" s="256"/>
      <c r="F619" s="256"/>
      <c r="G619" s="256"/>
      <c r="H619" s="256"/>
      <c r="I619" s="256"/>
      <c r="J619" s="256"/>
      <c r="K619" s="256"/>
      <c r="L619" s="256"/>
      <c r="M619" s="256"/>
      <c r="N619" s="256"/>
      <c r="O619" s="256"/>
      <c r="P619" s="257"/>
      <c r="Q619" s="257"/>
      <c r="R619" s="388">
        <f t="shared" ref="R619:W619" si="76">SUM(R618+R563)</f>
        <v>318095531.08000004</v>
      </c>
      <c r="S619" s="388">
        <f t="shared" si="76"/>
        <v>390088755.1500001</v>
      </c>
      <c r="T619" s="388">
        <f t="shared" si="76"/>
        <v>350387304.47000003</v>
      </c>
      <c r="U619" s="388">
        <f t="shared" si="76"/>
        <v>234042985.49000001</v>
      </c>
      <c r="V619" s="388">
        <f t="shared" si="76"/>
        <v>234038953.49000001</v>
      </c>
      <c r="W619" s="388">
        <f t="shared" si="76"/>
        <v>223685123.18999997</v>
      </c>
      <c r="X619" s="393"/>
      <c r="Y619" s="393"/>
    </row>
    <row r="620" spans="1:26" x14ac:dyDescent="0.25">
      <c r="R620" s="389"/>
      <c r="S620" s="389"/>
      <c r="T620" s="389"/>
      <c r="U620" s="389"/>
      <c r="V620" s="389"/>
      <c r="W620" s="389"/>
      <c r="X620" s="394"/>
      <c r="Y620" s="394"/>
    </row>
    <row r="621" spans="1:26" x14ac:dyDescent="0.25">
      <c r="R621" s="389"/>
      <c r="S621" s="389"/>
      <c r="T621" s="389"/>
      <c r="U621" s="389"/>
      <c r="V621" s="389"/>
      <c r="W621" s="389"/>
      <c r="X621" s="394"/>
      <c r="Y621" s="394"/>
    </row>
  </sheetData>
  <mergeCells count="27">
    <mergeCell ref="X8:Y8"/>
    <mergeCell ref="F9:F10"/>
    <mergeCell ref="G9:G10"/>
    <mergeCell ref="H9:H10"/>
    <mergeCell ref="I9:I10"/>
    <mergeCell ref="K9:L9"/>
    <mergeCell ref="M9:N9"/>
    <mergeCell ref="X9:X10"/>
    <mergeCell ref="Y9:Y10"/>
    <mergeCell ref="R8:R10"/>
    <mergeCell ref="S8:S10"/>
    <mergeCell ref="T8:T10"/>
    <mergeCell ref="U8:U10"/>
    <mergeCell ref="V8:V10"/>
    <mergeCell ref="W8:W10"/>
    <mergeCell ref="H8:I8"/>
    <mergeCell ref="J8:J10"/>
    <mergeCell ref="K8:N8"/>
    <mergeCell ref="O8:O10"/>
    <mergeCell ref="P8:P10"/>
    <mergeCell ref="Q8:Q10"/>
    <mergeCell ref="F8:G8"/>
    <mergeCell ref="A8:A10"/>
    <mergeCell ref="B8:B10"/>
    <mergeCell ref="C8:C10"/>
    <mergeCell ref="D8:D10"/>
    <mergeCell ref="E8:E10"/>
  </mergeCells>
  <pageMargins left="0.11811023622047245" right="0.11811023622047245" top="0.35433070866141736" bottom="0.55118110236220474" header="0.31496062992125984" footer="0.31496062992125984"/>
  <pageSetup scale="44" orientation="landscape" r:id="rId1"/>
  <headerFooter>
    <oddHeader>&amp;R&amp;12ANEXO 3&amp;10 PAG. &amp;P DE &amp;N</oddHeader>
    <oddFooter>&amp;F</oddFooter>
  </headerFooter>
  <colBreaks count="1" manualBreakCount="1">
    <brk id="2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2:X171"/>
  <sheetViews>
    <sheetView view="pageBreakPreview" topLeftCell="A163" zoomScale="70" zoomScaleNormal="100" zoomScaleSheetLayoutView="70" workbookViewId="0">
      <selection activeCell="AB144" sqref="AB144"/>
    </sheetView>
  </sheetViews>
  <sheetFormatPr baseColWidth="10" defaultRowHeight="15" x14ac:dyDescent="0.25"/>
  <cols>
    <col min="1" max="1" width="10.7109375" style="209" customWidth="1"/>
    <col min="2" max="2" width="15.7109375" style="209" customWidth="1"/>
    <col min="3" max="3" width="10.7109375" style="209" customWidth="1"/>
    <col min="4" max="5" width="15.7109375" style="209" customWidth="1"/>
    <col min="6" max="6" width="10.7109375" style="209" customWidth="1"/>
    <col min="7" max="7" width="15.7109375" style="209" customWidth="1"/>
    <col min="8" max="13" width="10.7109375" style="209" customWidth="1"/>
    <col min="14" max="15" width="6.7109375" style="209" customWidth="1"/>
    <col min="16" max="23" width="11.42578125" style="209"/>
    <col min="24" max="24" width="8.7109375" style="209" customWidth="1"/>
    <col min="25" max="25" width="10.7109375" style="209" customWidth="1"/>
    <col min="26" max="16384" width="11.42578125" style="209"/>
  </cols>
  <sheetData>
    <row r="2" spans="1:24" ht="18.75" x14ac:dyDescent="0.3">
      <c r="A2" s="254" t="s">
        <v>1590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</row>
    <row r="3" spans="1:24" x14ac:dyDescent="0.25">
      <c r="A3" s="208" t="s">
        <v>118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</row>
    <row r="4" spans="1:24" x14ac:dyDescent="0.25">
      <c r="A4" s="208" t="s">
        <v>1447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</row>
    <row r="5" spans="1:24" x14ac:dyDescent="0.25">
      <c r="A5" s="208" t="s">
        <v>111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</row>
    <row r="6" spans="1:24" x14ac:dyDescent="0.25">
      <c r="A6" s="208" t="s">
        <v>57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</row>
    <row r="8" spans="1:24" x14ac:dyDescent="0.25">
      <c r="A8" s="486" t="s">
        <v>56</v>
      </c>
      <c r="B8" s="486" t="s">
        <v>55</v>
      </c>
      <c r="C8" s="486" t="s">
        <v>1448</v>
      </c>
      <c r="D8" s="486" t="s">
        <v>1449</v>
      </c>
      <c r="E8" s="486" t="s">
        <v>1450</v>
      </c>
      <c r="F8" s="486" t="s">
        <v>1451</v>
      </c>
      <c r="G8" s="486" t="s">
        <v>1015</v>
      </c>
      <c r="H8" s="486" t="s">
        <v>54</v>
      </c>
      <c r="I8" s="483" t="s">
        <v>1452</v>
      </c>
      <c r="J8" s="481" t="s">
        <v>44</v>
      </c>
      <c r="K8" s="489"/>
      <c r="L8" s="489"/>
      <c r="M8" s="482"/>
      <c r="N8" s="481" t="s">
        <v>1453</v>
      </c>
      <c r="O8" s="482"/>
      <c r="P8" s="486" t="s">
        <v>1454</v>
      </c>
      <c r="Q8" s="481" t="s">
        <v>53</v>
      </c>
      <c r="R8" s="489"/>
      <c r="S8" s="489"/>
      <c r="T8" s="489"/>
      <c r="U8" s="489"/>
      <c r="V8" s="482"/>
      <c r="W8" s="486" t="s">
        <v>105</v>
      </c>
      <c r="X8" s="483" t="s">
        <v>1455</v>
      </c>
    </row>
    <row r="9" spans="1:24" x14ac:dyDescent="0.25">
      <c r="A9" s="487"/>
      <c r="B9" s="487"/>
      <c r="C9" s="487"/>
      <c r="D9" s="487"/>
      <c r="E9" s="487"/>
      <c r="F9" s="487"/>
      <c r="G9" s="487"/>
      <c r="H9" s="487"/>
      <c r="I9" s="484"/>
      <c r="J9" s="486" t="s">
        <v>95</v>
      </c>
      <c r="K9" s="486" t="s">
        <v>47</v>
      </c>
      <c r="L9" s="486" t="s">
        <v>99</v>
      </c>
      <c r="M9" s="486" t="s">
        <v>1456</v>
      </c>
      <c r="N9" s="486" t="s">
        <v>82</v>
      </c>
      <c r="O9" s="486" t="s">
        <v>52</v>
      </c>
      <c r="P9" s="487"/>
      <c r="Q9" s="481" t="s">
        <v>51</v>
      </c>
      <c r="R9" s="489"/>
      <c r="S9" s="482"/>
      <c r="T9" s="481" t="s">
        <v>50</v>
      </c>
      <c r="U9" s="489"/>
      <c r="V9" s="482"/>
      <c r="W9" s="487"/>
      <c r="X9" s="484"/>
    </row>
    <row r="10" spans="1:24" ht="18" x14ac:dyDescent="0.25">
      <c r="A10" s="490"/>
      <c r="B10" s="490"/>
      <c r="C10" s="490"/>
      <c r="D10" s="490"/>
      <c r="E10" s="490"/>
      <c r="F10" s="490"/>
      <c r="G10" s="490"/>
      <c r="H10" s="490"/>
      <c r="I10" s="491"/>
      <c r="J10" s="490"/>
      <c r="K10" s="490"/>
      <c r="L10" s="490"/>
      <c r="M10" s="490"/>
      <c r="N10" s="490"/>
      <c r="O10" s="490"/>
      <c r="P10" s="490"/>
      <c r="Q10" s="211" t="s">
        <v>49</v>
      </c>
      <c r="R10" s="210" t="s">
        <v>1457</v>
      </c>
      <c r="S10" s="210" t="s">
        <v>48</v>
      </c>
      <c r="T10" s="210" t="s">
        <v>49</v>
      </c>
      <c r="U10" s="210" t="s">
        <v>47</v>
      </c>
      <c r="V10" s="210" t="s">
        <v>46</v>
      </c>
      <c r="W10" s="490"/>
      <c r="X10" s="491"/>
    </row>
    <row r="11" spans="1:24" customFormat="1" ht="45" x14ac:dyDescent="0.2">
      <c r="A11" s="259" t="s">
        <v>522</v>
      </c>
      <c r="B11" s="260" t="s">
        <v>783</v>
      </c>
      <c r="C11" s="259" t="s">
        <v>784</v>
      </c>
      <c r="D11" s="260" t="s">
        <v>785</v>
      </c>
      <c r="E11" s="260" t="s">
        <v>681</v>
      </c>
      <c r="F11" s="259" t="s">
        <v>1106</v>
      </c>
      <c r="G11" s="261" t="s">
        <v>2021</v>
      </c>
      <c r="H11" s="262" t="s">
        <v>1458</v>
      </c>
      <c r="I11" s="261">
        <v>0</v>
      </c>
      <c r="J11" s="261">
        <v>373838.21</v>
      </c>
      <c r="K11" s="261">
        <v>0</v>
      </c>
      <c r="L11" s="261">
        <v>373838.21</v>
      </c>
      <c r="M11" s="261">
        <v>0</v>
      </c>
      <c r="N11" s="263">
        <v>1</v>
      </c>
      <c r="O11" s="263">
        <v>1</v>
      </c>
      <c r="P11" s="260" t="s">
        <v>1459</v>
      </c>
      <c r="Q11" s="259" t="s">
        <v>552</v>
      </c>
      <c r="R11" s="259" t="s">
        <v>858</v>
      </c>
      <c r="S11" s="259" t="s">
        <v>858</v>
      </c>
      <c r="T11" s="259" t="s">
        <v>786</v>
      </c>
      <c r="U11" s="259" t="s">
        <v>1621</v>
      </c>
      <c r="V11" s="259" t="s">
        <v>1621</v>
      </c>
      <c r="W11" s="259" t="s">
        <v>1460</v>
      </c>
      <c r="X11" s="225"/>
    </row>
    <row r="12" spans="1:24" customFormat="1" ht="45" x14ac:dyDescent="0.2">
      <c r="A12" s="259" t="s">
        <v>151</v>
      </c>
      <c r="B12" s="260" t="s">
        <v>157</v>
      </c>
      <c r="C12" s="259" t="s">
        <v>140</v>
      </c>
      <c r="D12" s="260" t="s">
        <v>543</v>
      </c>
      <c r="E12" s="260" t="s">
        <v>1168</v>
      </c>
      <c r="F12" s="259" t="s">
        <v>1066</v>
      </c>
      <c r="G12" s="261" t="s">
        <v>2021</v>
      </c>
      <c r="H12" s="262" t="s">
        <v>1461</v>
      </c>
      <c r="I12" s="261">
        <v>0</v>
      </c>
      <c r="J12" s="261">
        <v>659848.22</v>
      </c>
      <c r="K12" s="261">
        <v>0</v>
      </c>
      <c r="L12" s="261">
        <v>659848.22</v>
      </c>
      <c r="M12" s="261">
        <v>659848.22</v>
      </c>
      <c r="N12" s="263">
        <v>1</v>
      </c>
      <c r="O12" s="263">
        <v>1</v>
      </c>
      <c r="P12" s="260" t="s">
        <v>458</v>
      </c>
      <c r="Q12" s="259" t="s">
        <v>544</v>
      </c>
      <c r="R12" s="259" t="s">
        <v>485</v>
      </c>
      <c r="S12" s="259" t="s">
        <v>485</v>
      </c>
      <c r="T12" s="259" t="s">
        <v>486</v>
      </c>
      <c r="U12" s="259" t="s">
        <v>502</v>
      </c>
      <c r="V12" s="259" t="s">
        <v>502</v>
      </c>
      <c r="W12" s="259" t="s">
        <v>787</v>
      </c>
      <c r="X12" s="225"/>
    </row>
    <row r="13" spans="1:24" customFormat="1" ht="45" x14ac:dyDescent="0.2">
      <c r="A13" s="259" t="s">
        <v>151</v>
      </c>
      <c r="B13" s="260" t="s">
        <v>157</v>
      </c>
      <c r="C13" s="259" t="s">
        <v>141</v>
      </c>
      <c r="D13" s="260" t="s">
        <v>543</v>
      </c>
      <c r="E13" s="260" t="s">
        <v>1170</v>
      </c>
      <c r="F13" s="259" t="s">
        <v>1066</v>
      </c>
      <c r="G13" s="261" t="s">
        <v>2021</v>
      </c>
      <c r="H13" s="262" t="s">
        <v>1462</v>
      </c>
      <c r="I13" s="261">
        <v>0</v>
      </c>
      <c r="J13" s="261">
        <v>124640.91</v>
      </c>
      <c r="K13" s="261">
        <v>0</v>
      </c>
      <c r="L13" s="261">
        <v>124640.91</v>
      </c>
      <c r="M13" s="261">
        <v>124640.91</v>
      </c>
      <c r="N13" s="263">
        <v>1</v>
      </c>
      <c r="O13" s="263">
        <v>1</v>
      </c>
      <c r="P13" s="260" t="s">
        <v>458</v>
      </c>
      <c r="Q13" s="259" t="s">
        <v>500</v>
      </c>
      <c r="R13" s="259" t="s">
        <v>485</v>
      </c>
      <c r="S13" s="259" t="s">
        <v>485</v>
      </c>
      <c r="T13" s="259" t="s">
        <v>545</v>
      </c>
      <c r="U13" s="259" t="s">
        <v>547</v>
      </c>
      <c r="V13" s="259" t="s">
        <v>547</v>
      </c>
      <c r="W13" s="259" t="s">
        <v>787</v>
      </c>
      <c r="X13" s="225"/>
    </row>
    <row r="14" spans="1:24" customFormat="1" ht="45" x14ac:dyDescent="0.2">
      <c r="A14" s="259" t="s">
        <v>151</v>
      </c>
      <c r="B14" s="260" t="s">
        <v>157</v>
      </c>
      <c r="C14" s="259" t="s">
        <v>142</v>
      </c>
      <c r="D14" s="260" t="s">
        <v>543</v>
      </c>
      <c r="E14" s="260" t="s">
        <v>1172</v>
      </c>
      <c r="F14" s="259" t="s">
        <v>1066</v>
      </c>
      <c r="G14" s="261" t="s">
        <v>2021</v>
      </c>
      <c r="H14" s="262" t="s">
        <v>1462</v>
      </c>
      <c r="I14" s="261">
        <v>0</v>
      </c>
      <c r="J14" s="261">
        <v>124640.91</v>
      </c>
      <c r="K14" s="261">
        <v>0</v>
      </c>
      <c r="L14" s="261">
        <v>124640.91</v>
      </c>
      <c r="M14" s="261">
        <v>124640.91</v>
      </c>
      <c r="N14" s="263">
        <v>1</v>
      </c>
      <c r="O14" s="263">
        <v>1</v>
      </c>
      <c r="P14" s="260" t="s">
        <v>458</v>
      </c>
      <c r="Q14" s="259" t="s">
        <v>500</v>
      </c>
      <c r="R14" s="259" t="s">
        <v>605</v>
      </c>
      <c r="S14" s="259" t="s">
        <v>485</v>
      </c>
      <c r="T14" s="259" t="s">
        <v>545</v>
      </c>
      <c r="U14" s="259" t="s">
        <v>547</v>
      </c>
      <c r="V14" s="259" t="s">
        <v>547</v>
      </c>
      <c r="W14" s="259" t="s">
        <v>787</v>
      </c>
      <c r="X14" s="225"/>
    </row>
    <row r="15" spans="1:24" customFormat="1" ht="45" x14ac:dyDescent="0.2">
      <c r="A15" s="259" t="s">
        <v>151</v>
      </c>
      <c r="B15" s="260" t="s">
        <v>157</v>
      </c>
      <c r="C15" s="259" t="s">
        <v>209</v>
      </c>
      <c r="D15" s="260" t="s">
        <v>543</v>
      </c>
      <c r="E15" s="260" t="s">
        <v>1165</v>
      </c>
      <c r="F15" s="259" t="s">
        <v>1066</v>
      </c>
      <c r="G15" s="261" t="s">
        <v>2021</v>
      </c>
      <c r="H15" s="262" t="s">
        <v>1463</v>
      </c>
      <c r="I15" s="261">
        <v>0</v>
      </c>
      <c r="J15" s="261">
        <v>94798.51</v>
      </c>
      <c r="K15" s="261">
        <v>0</v>
      </c>
      <c r="L15" s="261">
        <v>94798.51</v>
      </c>
      <c r="M15" s="261">
        <v>94798.51</v>
      </c>
      <c r="N15" s="263">
        <v>1</v>
      </c>
      <c r="O15" s="263">
        <v>1</v>
      </c>
      <c r="P15" s="260" t="s">
        <v>458</v>
      </c>
      <c r="Q15" s="259" t="s">
        <v>500</v>
      </c>
      <c r="R15" s="259" t="s">
        <v>485</v>
      </c>
      <c r="S15" s="259" t="s">
        <v>485</v>
      </c>
      <c r="T15" s="259" t="s">
        <v>545</v>
      </c>
      <c r="U15" s="259" t="s">
        <v>547</v>
      </c>
      <c r="V15" s="259" t="s">
        <v>547</v>
      </c>
      <c r="W15" s="259" t="s">
        <v>787</v>
      </c>
      <c r="X15" s="225"/>
    </row>
    <row r="16" spans="1:24" customFormat="1" ht="45" x14ac:dyDescent="0.2">
      <c r="A16" s="259" t="s">
        <v>151</v>
      </c>
      <c r="B16" s="260" t="s">
        <v>157</v>
      </c>
      <c r="C16" s="259" t="s">
        <v>211</v>
      </c>
      <c r="D16" s="260" t="s">
        <v>543</v>
      </c>
      <c r="E16" s="260" t="s">
        <v>1189</v>
      </c>
      <c r="F16" s="259" t="s">
        <v>1066</v>
      </c>
      <c r="G16" s="261" t="s">
        <v>2021</v>
      </c>
      <c r="H16" s="262" t="s">
        <v>1464</v>
      </c>
      <c r="I16" s="261">
        <v>0</v>
      </c>
      <c r="J16" s="261">
        <v>214168.12</v>
      </c>
      <c r="K16" s="261">
        <v>0</v>
      </c>
      <c r="L16" s="261">
        <v>214168.12</v>
      </c>
      <c r="M16" s="261">
        <v>214168.12</v>
      </c>
      <c r="N16" s="263">
        <v>1</v>
      </c>
      <c r="O16" s="263">
        <v>1</v>
      </c>
      <c r="P16" s="260" t="s">
        <v>458</v>
      </c>
      <c r="Q16" s="259" t="s">
        <v>546</v>
      </c>
      <c r="R16" s="259" t="s">
        <v>547</v>
      </c>
      <c r="S16" s="259" t="s">
        <v>547</v>
      </c>
      <c r="T16" s="259" t="s">
        <v>542</v>
      </c>
      <c r="U16" s="259" t="s">
        <v>497</v>
      </c>
      <c r="V16" s="259" t="s">
        <v>497</v>
      </c>
      <c r="W16" s="259" t="s">
        <v>788</v>
      </c>
      <c r="X16" s="225"/>
    </row>
    <row r="17" spans="1:24" customFormat="1" ht="45" x14ac:dyDescent="0.2">
      <c r="A17" s="259" t="s">
        <v>151</v>
      </c>
      <c r="B17" s="260" t="s">
        <v>157</v>
      </c>
      <c r="C17" s="259" t="s">
        <v>212</v>
      </c>
      <c r="D17" s="260" t="s">
        <v>543</v>
      </c>
      <c r="E17" s="260" t="s">
        <v>1192</v>
      </c>
      <c r="F17" s="259" t="s">
        <v>1066</v>
      </c>
      <c r="G17" s="261" t="s">
        <v>2021</v>
      </c>
      <c r="H17" s="262" t="s">
        <v>1465</v>
      </c>
      <c r="I17" s="261">
        <v>0</v>
      </c>
      <c r="J17" s="261">
        <v>154483.32</v>
      </c>
      <c r="K17" s="261">
        <v>0</v>
      </c>
      <c r="L17" s="261">
        <v>154483.32</v>
      </c>
      <c r="M17" s="261">
        <v>154483.32</v>
      </c>
      <c r="N17" s="263">
        <v>1</v>
      </c>
      <c r="O17" s="263">
        <v>1</v>
      </c>
      <c r="P17" s="260" t="s">
        <v>458</v>
      </c>
      <c r="Q17" s="259" t="s">
        <v>546</v>
      </c>
      <c r="R17" s="259" t="s">
        <v>547</v>
      </c>
      <c r="S17" s="259" t="s">
        <v>547</v>
      </c>
      <c r="T17" s="259" t="s">
        <v>548</v>
      </c>
      <c r="U17" s="259" t="s">
        <v>669</v>
      </c>
      <c r="V17" s="259" t="s">
        <v>669</v>
      </c>
      <c r="W17" s="259" t="s">
        <v>789</v>
      </c>
      <c r="X17" s="225"/>
    </row>
    <row r="18" spans="1:24" customFormat="1" ht="45" x14ac:dyDescent="0.2">
      <c r="A18" s="259" t="s">
        <v>151</v>
      </c>
      <c r="B18" s="260" t="s">
        <v>157</v>
      </c>
      <c r="C18" s="259" t="s">
        <v>213</v>
      </c>
      <c r="D18" s="260" t="s">
        <v>543</v>
      </c>
      <c r="E18" s="260" t="s">
        <v>1072</v>
      </c>
      <c r="F18" s="259" t="s">
        <v>1066</v>
      </c>
      <c r="G18" s="261" t="s">
        <v>2021</v>
      </c>
      <c r="H18" s="262" t="s">
        <v>1466</v>
      </c>
      <c r="I18" s="261">
        <v>0</v>
      </c>
      <c r="J18" s="261">
        <v>184325.72</v>
      </c>
      <c r="K18" s="261">
        <v>0</v>
      </c>
      <c r="L18" s="261">
        <v>184325.72</v>
      </c>
      <c r="M18" s="261">
        <v>184325.72</v>
      </c>
      <c r="N18" s="263">
        <v>1</v>
      </c>
      <c r="O18" s="263">
        <v>1</v>
      </c>
      <c r="P18" s="260" t="s">
        <v>458</v>
      </c>
      <c r="Q18" s="259" t="s">
        <v>546</v>
      </c>
      <c r="R18" s="259" t="s">
        <v>547</v>
      </c>
      <c r="S18" s="259" t="s">
        <v>547</v>
      </c>
      <c r="T18" s="259" t="s">
        <v>548</v>
      </c>
      <c r="U18" s="259" t="s">
        <v>669</v>
      </c>
      <c r="V18" s="259" t="s">
        <v>669</v>
      </c>
      <c r="W18" s="259" t="s">
        <v>789</v>
      </c>
      <c r="X18" s="225"/>
    </row>
    <row r="19" spans="1:24" customFormat="1" ht="45" x14ac:dyDescent="0.2">
      <c r="A19" s="259" t="s">
        <v>151</v>
      </c>
      <c r="B19" s="260" t="s">
        <v>157</v>
      </c>
      <c r="C19" s="259" t="s">
        <v>214</v>
      </c>
      <c r="D19" s="260" t="s">
        <v>543</v>
      </c>
      <c r="E19" s="260" t="s">
        <v>1068</v>
      </c>
      <c r="F19" s="259" t="s">
        <v>1066</v>
      </c>
      <c r="G19" s="261" t="s">
        <v>2021</v>
      </c>
      <c r="H19" s="262" t="s">
        <v>1467</v>
      </c>
      <c r="I19" s="261">
        <v>0</v>
      </c>
      <c r="J19" s="261">
        <v>273852.92</v>
      </c>
      <c r="K19" s="261">
        <v>0</v>
      </c>
      <c r="L19" s="261">
        <v>273852.92</v>
      </c>
      <c r="M19" s="261">
        <v>273852.92</v>
      </c>
      <c r="N19" s="263">
        <v>1</v>
      </c>
      <c r="O19" s="263">
        <v>1</v>
      </c>
      <c r="P19" s="260" t="s">
        <v>458</v>
      </c>
      <c r="Q19" s="259" t="s">
        <v>549</v>
      </c>
      <c r="R19" s="259" t="s">
        <v>502</v>
      </c>
      <c r="S19" s="259" t="s">
        <v>502</v>
      </c>
      <c r="T19" s="259" t="s">
        <v>550</v>
      </c>
      <c r="U19" s="259" t="s">
        <v>670</v>
      </c>
      <c r="V19" s="259" t="s">
        <v>670</v>
      </c>
      <c r="W19" s="259" t="s">
        <v>789</v>
      </c>
      <c r="X19" s="225"/>
    </row>
    <row r="20" spans="1:24" customFormat="1" ht="45" x14ac:dyDescent="0.2">
      <c r="A20" s="259" t="s">
        <v>151</v>
      </c>
      <c r="B20" s="260" t="s">
        <v>157</v>
      </c>
      <c r="C20" s="259" t="s">
        <v>215</v>
      </c>
      <c r="D20" s="260" t="s">
        <v>543</v>
      </c>
      <c r="E20" s="260" t="s">
        <v>1176</v>
      </c>
      <c r="F20" s="259" t="s">
        <v>1066</v>
      </c>
      <c r="G20" s="261" t="s">
        <v>2021</v>
      </c>
      <c r="H20" s="262" t="s">
        <v>1464</v>
      </c>
      <c r="I20" s="261">
        <v>0</v>
      </c>
      <c r="J20" s="261">
        <v>214168.12</v>
      </c>
      <c r="K20" s="261">
        <v>0</v>
      </c>
      <c r="L20" s="261">
        <v>214168.12</v>
      </c>
      <c r="M20" s="261">
        <v>214168.12</v>
      </c>
      <c r="N20" s="263">
        <v>1</v>
      </c>
      <c r="O20" s="263">
        <v>1</v>
      </c>
      <c r="P20" s="260" t="s">
        <v>458</v>
      </c>
      <c r="Q20" s="259" t="s">
        <v>549</v>
      </c>
      <c r="R20" s="259" t="s">
        <v>502</v>
      </c>
      <c r="S20" s="259" t="s">
        <v>502</v>
      </c>
      <c r="T20" s="259" t="s">
        <v>550</v>
      </c>
      <c r="U20" s="259" t="s">
        <v>670</v>
      </c>
      <c r="V20" s="259" t="s">
        <v>670</v>
      </c>
      <c r="W20" s="259" t="s">
        <v>790</v>
      </c>
      <c r="X20" s="225"/>
    </row>
    <row r="21" spans="1:24" customFormat="1" ht="45" x14ac:dyDescent="0.2">
      <c r="A21" s="259" t="s">
        <v>151</v>
      </c>
      <c r="B21" s="260" t="s">
        <v>157</v>
      </c>
      <c r="C21" s="259" t="s">
        <v>216</v>
      </c>
      <c r="D21" s="260" t="s">
        <v>543</v>
      </c>
      <c r="E21" s="260" t="s">
        <v>1223</v>
      </c>
      <c r="F21" s="259" t="s">
        <v>1066</v>
      </c>
      <c r="G21" s="261" t="s">
        <v>2021</v>
      </c>
      <c r="H21" s="262" t="s">
        <v>1466</v>
      </c>
      <c r="I21" s="261">
        <v>0</v>
      </c>
      <c r="J21" s="261">
        <v>184325.72</v>
      </c>
      <c r="K21" s="261">
        <v>0</v>
      </c>
      <c r="L21" s="261">
        <v>184325.72</v>
      </c>
      <c r="M21" s="261">
        <v>184325.72</v>
      </c>
      <c r="N21" s="263">
        <v>1</v>
      </c>
      <c r="O21" s="263">
        <v>1</v>
      </c>
      <c r="P21" s="260" t="s">
        <v>458</v>
      </c>
      <c r="Q21" s="259" t="s">
        <v>549</v>
      </c>
      <c r="R21" s="259" t="s">
        <v>502</v>
      </c>
      <c r="S21" s="259" t="s">
        <v>502</v>
      </c>
      <c r="T21" s="259" t="s">
        <v>550</v>
      </c>
      <c r="U21" s="259" t="s">
        <v>670</v>
      </c>
      <c r="V21" s="259" t="s">
        <v>670</v>
      </c>
      <c r="W21" s="259" t="s">
        <v>790</v>
      </c>
      <c r="X21" s="225"/>
    </row>
    <row r="22" spans="1:24" customFormat="1" ht="27" x14ac:dyDescent="0.2">
      <c r="A22" s="259" t="s">
        <v>151</v>
      </c>
      <c r="B22" s="260" t="s">
        <v>157</v>
      </c>
      <c r="C22" s="259" t="s">
        <v>223</v>
      </c>
      <c r="D22" s="260" t="s">
        <v>152</v>
      </c>
      <c r="E22" s="260" t="s">
        <v>1174</v>
      </c>
      <c r="F22" s="259" t="s">
        <v>1066</v>
      </c>
      <c r="G22" s="261" t="s">
        <v>2021</v>
      </c>
      <c r="H22" s="262" t="s">
        <v>1468</v>
      </c>
      <c r="I22" s="261">
        <v>0</v>
      </c>
      <c r="J22" s="261">
        <v>42982.73</v>
      </c>
      <c r="K22" s="261">
        <v>0</v>
      </c>
      <c r="L22" s="261">
        <v>42982.73</v>
      </c>
      <c r="M22" s="261">
        <v>42982.73</v>
      </c>
      <c r="N22" s="263">
        <v>1</v>
      </c>
      <c r="O22" s="263">
        <v>1</v>
      </c>
      <c r="P22" s="260" t="s">
        <v>791</v>
      </c>
      <c r="Q22" s="259" t="s">
        <v>551</v>
      </c>
      <c r="R22" s="259" t="s">
        <v>601</v>
      </c>
      <c r="S22" s="259" t="s">
        <v>601</v>
      </c>
      <c r="T22" s="259" t="s">
        <v>552</v>
      </c>
      <c r="U22" s="259" t="s">
        <v>613</v>
      </c>
      <c r="V22" s="259" t="s">
        <v>613</v>
      </c>
      <c r="W22" s="259" t="s">
        <v>792</v>
      </c>
      <c r="X22" s="225"/>
    </row>
    <row r="23" spans="1:24" customFormat="1" ht="27" x14ac:dyDescent="0.2">
      <c r="A23" s="259" t="s">
        <v>151</v>
      </c>
      <c r="B23" s="260" t="s">
        <v>157</v>
      </c>
      <c r="C23" s="259" t="s">
        <v>224</v>
      </c>
      <c r="D23" s="260" t="s">
        <v>152</v>
      </c>
      <c r="E23" s="260" t="s">
        <v>1168</v>
      </c>
      <c r="F23" s="259" t="s">
        <v>1066</v>
      </c>
      <c r="G23" s="261" t="s">
        <v>2021</v>
      </c>
      <c r="H23" s="262" t="s">
        <v>1469</v>
      </c>
      <c r="I23" s="261">
        <v>0</v>
      </c>
      <c r="J23" s="261">
        <v>63535.98</v>
      </c>
      <c r="K23" s="261">
        <v>0</v>
      </c>
      <c r="L23" s="261">
        <v>63535.98</v>
      </c>
      <c r="M23" s="261">
        <v>63535.98</v>
      </c>
      <c r="N23" s="263">
        <v>1</v>
      </c>
      <c r="O23" s="263">
        <v>1</v>
      </c>
      <c r="P23" s="260" t="s">
        <v>791</v>
      </c>
      <c r="Q23" s="259" t="s">
        <v>551</v>
      </c>
      <c r="R23" s="259" t="s">
        <v>601</v>
      </c>
      <c r="S23" s="259" t="s">
        <v>601</v>
      </c>
      <c r="T23" s="259" t="s">
        <v>552</v>
      </c>
      <c r="U23" s="259" t="s">
        <v>613</v>
      </c>
      <c r="V23" s="259" t="s">
        <v>613</v>
      </c>
      <c r="W23" s="259" t="s">
        <v>793</v>
      </c>
      <c r="X23" s="225"/>
    </row>
    <row r="24" spans="1:24" customFormat="1" ht="27" x14ac:dyDescent="0.2">
      <c r="A24" s="259" t="s">
        <v>151</v>
      </c>
      <c r="B24" s="260" t="s">
        <v>157</v>
      </c>
      <c r="C24" s="259" t="s">
        <v>225</v>
      </c>
      <c r="D24" s="260" t="s">
        <v>152</v>
      </c>
      <c r="E24" s="260" t="s">
        <v>1165</v>
      </c>
      <c r="F24" s="259" t="s">
        <v>1066</v>
      </c>
      <c r="G24" s="261" t="s">
        <v>2021</v>
      </c>
      <c r="H24" s="262" t="s">
        <v>1470</v>
      </c>
      <c r="I24" s="261">
        <v>0</v>
      </c>
      <c r="J24" s="261">
        <v>26256.99</v>
      </c>
      <c r="K24" s="261">
        <v>0</v>
      </c>
      <c r="L24" s="261">
        <v>26256.99</v>
      </c>
      <c r="M24" s="261">
        <v>26256.99</v>
      </c>
      <c r="N24" s="263">
        <v>1</v>
      </c>
      <c r="O24" s="263">
        <v>1</v>
      </c>
      <c r="P24" s="260" t="s">
        <v>791</v>
      </c>
      <c r="Q24" s="259" t="s">
        <v>551</v>
      </c>
      <c r="R24" s="259" t="s">
        <v>601</v>
      </c>
      <c r="S24" s="259" t="s">
        <v>601</v>
      </c>
      <c r="T24" s="259" t="s">
        <v>552</v>
      </c>
      <c r="U24" s="259" t="s">
        <v>613</v>
      </c>
      <c r="V24" s="259" t="s">
        <v>613</v>
      </c>
      <c r="W24" s="259" t="s">
        <v>793</v>
      </c>
      <c r="X24" s="225"/>
    </row>
    <row r="25" spans="1:24" customFormat="1" ht="27" x14ac:dyDescent="0.2">
      <c r="A25" s="259" t="s">
        <v>151</v>
      </c>
      <c r="B25" s="260" t="s">
        <v>157</v>
      </c>
      <c r="C25" s="259" t="s">
        <v>226</v>
      </c>
      <c r="D25" s="260" t="s">
        <v>152</v>
      </c>
      <c r="E25" s="260" t="s">
        <v>1176</v>
      </c>
      <c r="F25" s="259" t="s">
        <v>1066</v>
      </c>
      <c r="G25" s="261" t="s">
        <v>2021</v>
      </c>
      <c r="H25" s="262" t="s">
        <v>1471</v>
      </c>
      <c r="I25" s="261">
        <v>0</v>
      </c>
      <c r="J25" s="261">
        <v>29569.4</v>
      </c>
      <c r="K25" s="261">
        <v>0</v>
      </c>
      <c r="L25" s="261">
        <v>29569.4</v>
      </c>
      <c r="M25" s="261">
        <v>29569.4</v>
      </c>
      <c r="N25" s="263">
        <v>1</v>
      </c>
      <c r="O25" s="263">
        <v>1</v>
      </c>
      <c r="P25" s="260" t="s">
        <v>791</v>
      </c>
      <c r="Q25" s="259" t="s">
        <v>553</v>
      </c>
      <c r="R25" s="259" t="s">
        <v>613</v>
      </c>
      <c r="S25" s="259" t="s">
        <v>613</v>
      </c>
      <c r="T25" s="259" t="s">
        <v>554</v>
      </c>
      <c r="U25" s="259" t="s">
        <v>793</v>
      </c>
      <c r="V25" s="259" t="s">
        <v>793</v>
      </c>
      <c r="W25" s="259" t="s">
        <v>793</v>
      </c>
      <c r="X25" s="225"/>
    </row>
    <row r="26" spans="1:24" customFormat="1" ht="27" x14ac:dyDescent="0.2">
      <c r="A26" s="259" t="s">
        <v>151</v>
      </c>
      <c r="B26" s="260" t="s">
        <v>157</v>
      </c>
      <c r="C26" s="259" t="s">
        <v>227</v>
      </c>
      <c r="D26" s="260" t="s">
        <v>152</v>
      </c>
      <c r="E26" s="260" t="s">
        <v>1223</v>
      </c>
      <c r="F26" s="259" t="s">
        <v>1066</v>
      </c>
      <c r="G26" s="261" t="s">
        <v>2021</v>
      </c>
      <c r="H26" s="262" t="s">
        <v>1472</v>
      </c>
      <c r="I26" s="261">
        <v>0</v>
      </c>
      <c r="J26" s="261">
        <v>35266.31</v>
      </c>
      <c r="K26" s="261">
        <v>0</v>
      </c>
      <c r="L26" s="261">
        <v>35266.31</v>
      </c>
      <c r="M26" s="261">
        <v>35266.31</v>
      </c>
      <c r="N26" s="263">
        <v>1</v>
      </c>
      <c r="O26" s="263">
        <v>1</v>
      </c>
      <c r="P26" s="260" t="s">
        <v>791</v>
      </c>
      <c r="Q26" s="259" t="s">
        <v>553</v>
      </c>
      <c r="R26" s="259" t="s">
        <v>613</v>
      </c>
      <c r="S26" s="259" t="s">
        <v>613</v>
      </c>
      <c r="T26" s="259" t="s">
        <v>554</v>
      </c>
      <c r="U26" s="259" t="s">
        <v>788</v>
      </c>
      <c r="V26" s="259" t="s">
        <v>788</v>
      </c>
      <c r="W26" s="259" t="s">
        <v>793</v>
      </c>
      <c r="X26" s="225"/>
    </row>
    <row r="27" spans="1:24" customFormat="1" ht="27" x14ac:dyDescent="0.2">
      <c r="A27" s="259" t="s">
        <v>151</v>
      </c>
      <c r="B27" s="260" t="s">
        <v>157</v>
      </c>
      <c r="C27" s="259" t="s">
        <v>228</v>
      </c>
      <c r="D27" s="260" t="s">
        <v>152</v>
      </c>
      <c r="E27" s="260" t="s">
        <v>1178</v>
      </c>
      <c r="F27" s="259" t="s">
        <v>1066</v>
      </c>
      <c r="G27" s="261" t="s">
        <v>2021</v>
      </c>
      <c r="H27" s="262" t="s">
        <v>1473</v>
      </c>
      <c r="I27" s="261">
        <v>0</v>
      </c>
      <c r="J27" s="261">
        <v>47393.59</v>
      </c>
      <c r="K27" s="261">
        <v>0</v>
      </c>
      <c r="L27" s="261">
        <v>47393.59</v>
      </c>
      <c r="M27" s="261">
        <v>47393.59</v>
      </c>
      <c r="N27" s="263">
        <v>1</v>
      </c>
      <c r="O27" s="263">
        <v>1</v>
      </c>
      <c r="P27" s="260" t="s">
        <v>791</v>
      </c>
      <c r="Q27" s="259" t="s">
        <v>553</v>
      </c>
      <c r="R27" s="259" t="s">
        <v>613</v>
      </c>
      <c r="S27" s="259" t="s">
        <v>613</v>
      </c>
      <c r="T27" s="259" t="s">
        <v>554</v>
      </c>
      <c r="U27" s="259" t="s">
        <v>788</v>
      </c>
      <c r="V27" s="259" t="s">
        <v>788</v>
      </c>
      <c r="W27" s="259" t="s">
        <v>793</v>
      </c>
      <c r="X27" s="225"/>
    </row>
    <row r="28" spans="1:24" customFormat="1" ht="27" x14ac:dyDescent="0.2">
      <c r="A28" s="259" t="s">
        <v>151</v>
      </c>
      <c r="B28" s="260" t="s">
        <v>157</v>
      </c>
      <c r="C28" s="259" t="s">
        <v>454</v>
      </c>
      <c r="D28" s="260" t="s">
        <v>152</v>
      </c>
      <c r="E28" s="260" t="s">
        <v>1192</v>
      </c>
      <c r="F28" s="259" t="s">
        <v>1066</v>
      </c>
      <c r="G28" s="261" t="s">
        <v>2021</v>
      </c>
      <c r="H28" s="262" t="s">
        <v>1474</v>
      </c>
      <c r="I28" s="261">
        <v>0</v>
      </c>
      <c r="J28" s="261">
        <v>79852.37</v>
      </c>
      <c r="K28" s="261">
        <v>0</v>
      </c>
      <c r="L28" s="261">
        <v>79852.37</v>
      </c>
      <c r="M28" s="261">
        <v>79852.37</v>
      </c>
      <c r="N28" s="263">
        <v>1</v>
      </c>
      <c r="O28" s="263">
        <v>1</v>
      </c>
      <c r="P28" s="260" t="s">
        <v>791</v>
      </c>
      <c r="Q28" s="259" t="s">
        <v>553</v>
      </c>
      <c r="R28" s="259" t="s">
        <v>613</v>
      </c>
      <c r="S28" s="259" t="s">
        <v>613</v>
      </c>
      <c r="T28" s="259" t="s">
        <v>555</v>
      </c>
      <c r="U28" s="259" t="s">
        <v>486</v>
      </c>
      <c r="V28" s="259" t="s">
        <v>486</v>
      </c>
      <c r="W28" s="259" t="s">
        <v>793</v>
      </c>
      <c r="X28" s="225"/>
    </row>
    <row r="29" spans="1:24" customFormat="1" ht="27" x14ac:dyDescent="0.2">
      <c r="A29" s="259" t="s">
        <v>151</v>
      </c>
      <c r="B29" s="260" t="s">
        <v>157</v>
      </c>
      <c r="C29" s="259" t="s">
        <v>455</v>
      </c>
      <c r="D29" s="260" t="s">
        <v>152</v>
      </c>
      <c r="E29" s="260" t="s">
        <v>1189</v>
      </c>
      <c r="F29" s="259" t="s">
        <v>1066</v>
      </c>
      <c r="G29" s="261" t="s">
        <v>2021</v>
      </c>
      <c r="H29" s="262" t="s">
        <v>1475</v>
      </c>
      <c r="I29" s="261">
        <v>0</v>
      </c>
      <c r="J29" s="261">
        <v>21126.36</v>
      </c>
      <c r="K29" s="261">
        <v>0</v>
      </c>
      <c r="L29" s="261">
        <v>21126.36</v>
      </c>
      <c r="M29" s="261">
        <v>21126.36</v>
      </c>
      <c r="N29" s="263">
        <v>1</v>
      </c>
      <c r="O29" s="263">
        <v>1</v>
      </c>
      <c r="P29" s="260" t="s">
        <v>791</v>
      </c>
      <c r="Q29" s="259" t="s">
        <v>556</v>
      </c>
      <c r="R29" s="259" t="s">
        <v>788</v>
      </c>
      <c r="S29" s="259" t="s">
        <v>788</v>
      </c>
      <c r="T29" s="259" t="s">
        <v>557</v>
      </c>
      <c r="U29" s="259" t="s">
        <v>542</v>
      </c>
      <c r="V29" s="259" t="s">
        <v>542</v>
      </c>
      <c r="W29" s="259" t="s">
        <v>793</v>
      </c>
      <c r="X29" s="225"/>
    </row>
    <row r="30" spans="1:24" customFormat="1" ht="27" x14ac:dyDescent="0.2">
      <c r="A30" s="259" t="s">
        <v>151</v>
      </c>
      <c r="B30" s="260" t="s">
        <v>157</v>
      </c>
      <c r="C30" s="259" t="s">
        <v>456</v>
      </c>
      <c r="D30" s="260" t="s">
        <v>152</v>
      </c>
      <c r="E30" s="260" t="s">
        <v>1068</v>
      </c>
      <c r="F30" s="259" t="s">
        <v>1066</v>
      </c>
      <c r="G30" s="261" t="s">
        <v>2021</v>
      </c>
      <c r="H30" s="262" t="s">
        <v>1476</v>
      </c>
      <c r="I30" s="261">
        <v>0</v>
      </c>
      <c r="J30" s="261">
        <v>53477.98</v>
      </c>
      <c r="K30" s="261">
        <v>0</v>
      </c>
      <c r="L30" s="261">
        <v>53477.98</v>
      </c>
      <c r="M30" s="261">
        <v>53477.98</v>
      </c>
      <c r="N30" s="263">
        <v>1</v>
      </c>
      <c r="O30" s="263">
        <v>1</v>
      </c>
      <c r="P30" s="260" t="s">
        <v>791</v>
      </c>
      <c r="Q30" s="259" t="s">
        <v>556</v>
      </c>
      <c r="R30" s="259" t="s">
        <v>788</v>
      </c>
      <c r="S30" s="259" t="s">
        <v>788</v>
      </c>
      <c r="T30" s="259" t="s">
        <v>557</v>
      </c>
      <c r="U30" s="259" t="s">
        <v>542</v>
      </c>
      <c r="V30" s="259" t="s">
        <v>542</v>
      </c>
      <c r="W30" s="259" t="s">
        <v>793</v>
      </c>
      <c r="X30" s="225"/>
    </row>
    <row r="31" spans="1:24" customFormat="1" ht="27" x14ac:dyDescent="0.2">
      <c r="A31" s="259" t="s">
        <v>151</v>
      </c>
      <c r="B31" s="260" t="s">
        <v>157</v>
      </c>
      <c r="C31" s="259" t="s">
        <v>229</v>
      </c>
      <c r="D31" s="260" t="s">
        <v>152</v>
      </c>
      <c r="E31" s="260" t="s">
        <v>1187</v>
      </c>
      <c r="F31" s="259" t="s">
        <v>1066</v>
      </c>
      <c r="G31" s="261" t="s">
        <v>2021</v>
      </c>
      <c r="H31" s="262" t="s">
        <v>1477</v>
      </c>
      <c r="I31" s="261">
        <v>0</v>
      </c>
      <c r="J31" s="261">
        <v>74094.05</v>
      </c>
      <c r="K31" s="261">
        <v>0</v>
      </c>
      <c r="L31" s="261">
        <v>74094.05</v>
      </c>
      <c r="M31" s="261">
        <v>74094.05</v>
      </c>
      <c r="N31" s="263">
        <v>1</v>
      </c>
      <c r="O31" s="263">
        <v>1</v>
      </c>
      <c r="P31" s="260" t="s">
        <v>791</v>
      </c>
      <c r="Q31" s="259" t="s">
        <v>553</v>
      </c>
      <c r="R31" s="259" t="s">
        <v>613</v>
      </c>
      <c r="S31" s="259" t="s">
        <v>613</v>
      </c>
      <c r="T31" s="259" t="s">
        <v>555</v>
      </c>
      <c r="U31" s="259" t="s">
        <v>486</v>
      </c>
      <c r="V31" s="259" t="s">
        <v>486</v>
      </c>
      <c r="W31" s="259" t="s">
        <v>793</v>
      </c>
      <c r="X31" s="225"/>
    </row>
    <row r="32" spans="1:24" customFormat="1" ht="27" x14ac:dyDescent="0.2">
      <c r="A32" s="259" t="s">
        <v>151</v>
      </c>
      <c r="B32" s="260" t="s">
        <v>157</v>
      </c>
      <c r="C32" s="259" t="s">
        <v>794</v>
      </c>
      <c r="D32" s="260" t="s">
        <v>795</v>
      </c>
      <c r="E32" s="260" t="s">
        <v>1203</v>
      </c>
      <c r="F32" s="259" t="s">
        <v>1066</v>
      </c>
      <c r="G32" s="261" t="s">
        <v>2021</v>
      </c>
      <c r="H32" s="262" t="s">
        <v>1478</v>
      </c>
      <c r="I32" s="261">
        <v>0</v>
      </c>
      <c r="J32" s="261">
        <v>456895.58</v>
      </c>
      <c r="K32" s="261">
        <v>0</v>
      </c>
      <c r="L32" s="261">
        <v>456895.58</v>
      </c>
      <c r="M32" s="261">
        <v>0</v>
      </c>
      <c r="N32" s="263">
        <v>1</v>
      </c>
      <c r="O32" s="263">
        <v>1</v>
      </c>
      <c r="P32" s="260" t="s">
        <v>1459</v>
      </c>
      <c r="Q32" s="259" t="s">
        <v>796</v>
      </c>
      <c r="R32" s="259" t="s">
        <v>1694</v>
      </c>
      <c r="S32" s="259" t="s">
        <v>1694</v>
      </c>
      <c r="T32" s="259" t="s">
        <v>506</v>
      </c>
      <c r="U32" s="259" t="s">
        <v>1695</v>
      </c>
      <c r="V32" s="259" t="s">
        <v>1695</v>
      </c>
      <c r="W32" s="259" t="s">
        <v>1460</v>
      </c>
      <c r="X32" s="225"/>
    </row>
    <row r="33" spans="1:24" customFormat="1" ht="27" x14ac:dyDescent="0.2">
      <c r="A33" s="259" t="s">
        <v>151</v>
      </c>
      <c r="B33" s="260" t="s">
        <v>157</v>
      </c>
      <c r="C33" s="259" t="s">
        <v>797</v>
      </c>
      <c r="D33" s="260" t="s">
        <v>795</v>
      </c>
      <c r="E33" s="260" t="s">
        <v>1237</v>
      </c>
      <c r="F33" s="259" t="s">
        <v>1066</v>
      </c>
      <c r="G33" s="261" t="s">
        <v>2021</v>
      </c>
      <c r="H33" s="262" t="s">
        <v>1463</v>
      </c>
      <c r="I33" s="261">
        <v>0</v>
      </c>
      <c r="J33" s="261">
        <v>97566.720000000001</v>
      </c>
      <c r="K33" s="261">
        <v>0</v>
      </c>
      <c r="L33" s="261">
        <v>97566.720000000001</v>
      </c>
      <c r="M33" s="261">
        <v>0</v>
      </c>
      <c r="N33" s="263">
        <v>1</v>
      </c>
      <c r="O33" s="263">
        <v>1</v>
      </c>
      <c r="P33" s="260" t="s">
        <v>1459</v>
      </c>
      <c r="Q33" s="259" t="s">
        <v>796</v>
      </c>
      <c r="R33" s="259" t="s">
        <v>1694</v>
      </c>
      <c r="S33" s="259" t="s">
        <v>1694</v>
      </c>
      <c r="T33" s="259" t="s">
        <v>506</v>
      </c>
      <c r="U33" s="259" t="s">
        <v>1695</v>
      </c>
      <c r="V33" s="259" t="s">
        <v>1696</v>
      </c>
      <c r="W33" s="259" t="s">
        <v>1460</v>
      </c>
      <c r="X33" s="225"/>
    </row>
    <row r="34" spans="1:24" customFormat="1" ht="27" x14ac:dyDescent="0.2">
      <c r="A34" s="259" t="s">
        <v>151</v>
      </c>
      <c r="B34" s="260" t="s">
        <v>157</v>
      </c>
      <c r="C34" s="259" t="s">
        <v>798</v>
      </c>
      <c r="D34" s="260" t="s">
        <v>795</v>
      </c>
      <c r="E34" s="260" t="s">
        <v>1126</v>
      </c>
      <c r="F34" s="259" t="s">
        <v>1066</v>
      </c>
      <c r="G34" s="261" t="s">
        <v>2021</v>
      </c>
      <c r="H34" s="262" t="s">
        <v>1463</v>
      </c>
      <c r="I34" s="261">
        <v>0</v>
      </c>
      <c r="J34" s="261">
        <v>101929.9</v>
      </c>
      <c r="K34" s="261">
        <v>0</v>
      </c>
      <c r="L34" s="261">
        <v>67598.28</v>
      </c>
      <c r="M34" s="261">
        <v>0</v>
      </c>
      <c r="N34" s="263">
        <v>0.66318401175709973</v>
      </c>
      <c r="O34" s="263">
        <v>1</v>
      </c>
      <c r="P34" s="260" t="s">
        <v>1459</v>
      </c>
      <c r="Q34" s="259" t="s">
        <v>796</v>
      </c>
      <c r="R34" s="259" t="s">
        <v>1694</v>
      </c>
      <c r="S34" s="259" t="s">
        <v>1694</v>
      </c>
      <c r="T34" s="259" t="s">
        <v>506</v>
      </c>
      <c r="U34" s="259" t="s">
        <v>1695</v>
      </c>
      <c r="V34" s="259" t="s">
        <v>1695</v>
      </c>
      <c r="W34" s="259" t="s">
        <v>1460</v>
      </c>
      <c r="X34" s="225"/>
    </row>
    <row r="35" spans="1:24" customFormat="1" ht="27" x14ac:dyDescent="0.2">
      <c r="A35" s="259" t="s">
        <v>151</v>
      </c>
      <c r="B35" s="260" t="s">
        <v>157</v>
      </c>
      <c r="C35" s="259" t="s">
        <v>799</v>
      </c>
      <c r="D35" s="260" t="s">
        <v>795</v>
      </c>
      <c r="E35" s="260" t="s">
        <v>1128</v>
      </c>
      <c r="F35" s="259" t="s">
        <v>1066</v>
      </c>
      <c r="G35" s="261" t="s">
        <v>2021</v>
      </c>
      <c r="H35" s="262" t="s">
        <v>1462</v>
      </c>
      <c r="I35" s="261">
        <v>0</v>
      </c>
      <c r="J35" s="261">
        <v>138327.67999999999</v>
      </c>
      <c r="K35" s="261">
        <v>0</v>
      </c>
      <c r="L35" s="261">
        <v>138327.67999999999</v>
      </c>
      <c r="M35" s="261">
        <v>0</v>
      </c>
      <c r="N35" s="263">
        <v>1</v>
      </c>
      <c r="O35" s="263">
        <v>1</v>
      </c>
      <c r="P35" s="260" t="s">
        <v>1459</v>
      </c>
      <c r="Q35" s="259" t="s">
        <v>796</v>
      </c>
      <c r="R35" s="259" t="s">
        <v>1694</v>
      </c>
      <c r="S35" s="259" t="s">
        <v>1694</v>
      </c>
      <c r="T35" s="259" t="s">
        <v>506</v>
      </c>
      <c r="U35" s="259" t="s">
        <v>1695</v>
      </c>
      <c r="V35" s="259" t="s">
        <v>1695</v>
      </c>
      <c r="W35" s="259" t="s">
        <v>1460</v>
      </c>
      <c r="X35" s="225"/>
    </row>
    <row r="36" spans="1:24" customFormat="1" ht="27" x14ac:dyDescent="0.2">
      <c r="A36" s="259" t="s">
        <v>151</v>
      </c>
      <c r="B36" s="260" t="s">
        <v>157</v>
      </c>
      <c r="C36" s="259" t="s">
        <v>800</v>
      </c>
      <c r="D36" s="260" t="s">
        <v>795</v>
      </c>
      <c r="E36" s="260" t="s">
        <v>1239</v>
      </c>
      <c r="F36" s="259" t="s">
        <v>1066</v>
      </c>
      <c r="G36" s="261" t="s">
        <v>2021</v>
      </c>
      <c r="H36" s="262" t="s">
        <v>1479</v>
      </c>
      <c r="I36" s="261">
        <v>0</v>
      </c>
      <c r="J36" s="261">
        <v>58770.879999999997</v>
      </c>
      <c r="K36" s="261">
        <v>0</v>
      </c>
      <c r="L36" s="261">
        <v>46808.92</v>
      </c>
      <c r="M36" s="261">
        <v>0</v>
      </c>
      <c r="N36" s="263">
        <v>0.7964645075928759</v>
      </c>
      <c r="O36" s="263">
        <v>1</v>
      </c>
      <c r="P36" s="260" t="s">
        <v>1459</v>
      </c>
      <c r="Q36" s="259" t="s">
        <v>796</v>
      </c>
      <c r="R36" s="259" t="s">
        <v>1694</v>
      </c>
      <c r="S36" s="259" t="s">
        <v>1694</v>
      </c>
      <c r="T36" s="259" t="s">
        <v>506</v>
      </c>
      <c r="U36" s="259" t="s">
        <v>1695</v>
      </c>
      <c r="V36" s="259" t="s">
        <v>1695</v>
      </c>
      <c r="W36" s="259" t="s">
        <v>1460</v>
      </c>
      <c r="X36" s="225"/>
    </row>
    <row r="37" spans="1:24" customFormat="1" ht="27" x14ac:dyDescent="0.2">
      <c r="A37" s="259" t="s">
        <v>151</v>
      </c>
      <c r="B37" s="260" t="s">
        <v>157</v>
      </c>
      <c r="C37" s="259" t="s">
        <v>801</v>
      </c>
      <c r="D37" s="260" t="s">
        <v>795</v>
      </c>
      <c r="E37" s="260" t="s">
        <v>1130</v>
      </c>
      <c r="F37" s="259" t="s">
        <v>1066</v>
      </c>
      <c r="G37" s="261" t="s">
        <v>2021</v>
      </c>
      <c r="H37" s="262" t="s">
        <v>1465</v>
      </c>
      <c r="I37" s="261">
        <v>0</v>
      </c>
      <c r="J37" s="261">
        <v>159119.07</v>
      </c>
      <c r="K37" s="261">
        <v>0</v>
      </c>
      <c r="L37" s="261">
        <v>159119.07</v>
      </c>
      <c r="M37" s="261">
        <v>0</v>
      </c>
      <c r="N37" s="263">
        <v>1</v>
      </c>
      <c r="O37" s="263">
        <v>1</v>
      </c>
      <c r="P37" s="260" t="s">
        <v>1459</v>
      </c>
      <c r="Q37" s="259" t="s">
        <v>796</v>
      </c>
      <c r="R37" s="259" t="s">
        <v>1694</v>
      </c>
      <c r="S37" s="259" t="s">
        <v>1694</v>
      </c>
      <c r="T37" s="259" t="s">
        <v>506</v>
      </c>
      <c r="U37" s="259" t="s">
        <v>1695</v>
      </c>
      <c r="V37" s="259" t="s">
        <v>1695</v>
      </c>
      <c r="W37" s="259" t="s">
        <v>1460</v>
      </c>
      <c r="X37" s="225"/>
    </row>
    <row r="38" spans="1:24" customFormat="1" ht="27" x14ac:dyDescent="0.2">
      <c r="A38" s="259" t="s">
        <v>151</v>
      </c>
      <c r="B38" s="260" t="s">
        <v>157</v>
      </c>
      <c r="C38" s="259" t="s">
        <v>802</v>
      </c>
      <c r="D38" s="260" t="s">
        <v>795</v>
      </c>
      <c r="E38" s="260" t="s">
        <v>1134</v>
      </c>
      <c r="F38" s="259" t="s">
        <v>1066</v>
      </c>
      <c r="G38" s="261" t="s">
        <v>2021</v>
      </c>
      <c r="H38" s="262" t="s">
        <v>1479</v>
      </c>
      <c r="I38" s="261">
        <v>0</v>
      </c>
      <c r="J38" s="261">
        <v>69170.03</v>
      </c>
      <c r="K38" s="261">
        <v>0</v>
      </c>
      <c r="L38" s="261">
        <v>66786.69</v>
      </c>
      <c r="M38" s="261">
        <v>0</v>
      </c>
      <c r="N38" s="263">
        <v>0.96554374777631302</v>
      </c>
      <c r="O38" s="263">
        <v>1</v>
      </c>
      <c r="P38" s="260" t="s">
        <v>1459</v>
      </c>
      <c r="Q38" s="259" t="s">
        <v>796</v>
      </c>
      <c r="R38" s="259" t="s">
        <v>1694</v>
      </c>
      <c r="S38" s="259" t="s">
        <v>1694</v>
      </c>
      <c r="T38" s="259" t="s">
        <v>506</v>
      </c>
      <c r="U38" s="259" t="s">
        <v>1695</v>
      </c>
      <c r="V38" s="259" t="s">
        <v>1695</v>
      </c>
      <c r="W38" s="259" t="s">
        <v>1460</v>
      </c>
      <c r="X38" s="225"/>
    </row>
    <row r="39" spans="1:24" customFormat="1" ht="27" x14ac:dyDescent="0.2">
      <c r="A39" s="259" t="s">
        <v>151</v>
      </c>
      <c r="B39" s="260" t="s">
        <v>157</v>
      </c>
      <c r="C39" s="259" t="s">
        <v>803</v>
      </c>
      <c r="D39" s="260" t="s">
        <v>795</v>
      </c>
      <c r="E39" s="260" t="s">
        <v>1149</v>
      </c>
      <c r="F39" s="259" t="s">
        <v>1066</v>
      </c>
      <c r="G39" s="261" t="s">
        <v>2021</v>
      </c>
      <c r="H39" s="262" t="s">
        <v>1462</v>
      </c>
      <c r="I39" s="261">
        <v>0</v>
      </c>
      <c r="J39" s="261">
        <v>132703.71</v>
      </c>
      <c r="K39" s="261">
        <v>0</v>
      </c>
      <c r="L39" s="261">
        <v>88387.62</v>
      </c>
      <c r="M39" s="261">
        <v>0</v>
      </c>
      <c r="N39" s="263">
        <v>0.66605236583061622</v>
      </c>
      <c r="O39" s="263">
        <v>1</v>
      </c>
      <c r="P39" s="260" t="s">
        <v>1459</v>
      </c>
      <c r="Q39" s="259" t="s">
        <v>796</v>
      </c>
      <c r="R39" s="259" t="s">
        <v>1694</v>
      </c>
      <c r="S39" s="259" t="s">
        <v>1694</v>
      </c>
      <c r="T39" s="259" t="s">
        <v>506</v>
      </c>
      <c r="U39" s="259" t="s">
        <v>1695</v>
      </c>
      <c r="V39" s="259" t="s">
        <v>1695</v>
      </c>
      <c r="W39" s="259" t="s">
        <v>1460</v>
      </c>
      <c r="X39" s="225"/>
    </row>
    <row r="40" spans="1:24" customFormat="1" ht="27" x14ac:dyDescent="0.2">
      <c r="A40" s="259" t="s">
        <v>151</v>
      </c>
      <c r="B40" s="260" t="s">
        <v>157</v>
      </c>
      <c r="C40" s="259" t="s">
        <v>804</v>
      </c>
      <c r="D40" s="260" t="s">
        <v>795</v>
      </c>
      <c r="E40" s="260" t="s">
        <v>1121</v>
      </c>
      <c r="F40" s="259" t="s">
        <v>1066</v>
      </c>
      <c r="G40" s="261" t="s">
        <v>2021</v>
      </c>
      <c r="H40" s="262" t="s">
        <v>1462</v>
      </c>
      <c r="I40" s="261">
        <v>0</v>
      </c>
      <c r="J40" s="261">
        <v>127810.58</v>
      </c>
      <c r="K40" s="261">
        <v>0</v>
      </c>
      <c r="L40" s="261">
        <v>127810.58</v>
      </c>
      <c r="M40" s="261">
        <v>0</v>
      </c>
      <c r="N40" s="263">
        <v>1</v>
      </c>
      <c r="O40" s="263">
        <v>1</v>
      </c>
      <c r="P40" s="260" t="s">
        <v>1459</v>
      </c>
      <c r="Q40" s="259" t="s">
        <v>796</v>
      </c>
      <c r="R40" s="259" t="s">
        <v>1694</v>
      </c>
      <c r="S40" s="259" t="s">
        <v>1694</v>
      </c>
      <c r="T40" s="259" t="s">
        <v>506</v>
      </c>
      <c r="U40" s="259" t="s">
        <v>1695</v>
      </c>
      <c r="V40" s="259" t="s">
        <v>1695</v>
      </c>
      <c r="W40" s="259" t="s">
        <v>1460</v>
      </c>
      <c r="X40" s="225"/>
    </row>
    <row r="41" spans="1:24" customFormat="1" ht="27" x14ac:dyDescent="0.2">
      <c r="A41" s="259" t="s">
        <v>151</v>
      </c>
      <c r="B41" s="260" t="s">
        <v>157</v>
      </c>
      <c r="C41" s="259" t="s">
        <v>805</v>
      </c>
      <c r="D41" s="260" t="s">
        <v>795</v>
      </c>
      <c r="E41" s="260" t="s">
        <v>1123</v>
      </c>
      <c r="F41" s="259" t="s">
        <v>1066</v>
      </c>
      <c r="G41" s="261" t="s">
        <v>2021</v>
      </c>
      <c r="H41" s="262" t="s">
        <v>1466</v>
      </c>
      <c r="I41" s="261">
        <v>0</v>
      </c>
      <c r="J41" s="261">
        <v>189893.2</v>
      </c>
      <c r="K41" s="261">
        <v>0</v>
      </c>
      <c r="L41" s="261">
        <v>189893.2</v>
      </c>
      <c r="M41" s="261">
        <v>0</v>
      </c>
      <c r="N41" s="263">
        <v>1</v>
      </c>
      <c r="O41" s="263">
        <v>1</v>
      </c>
      <c r="P41" s="260" t="s">
        <v>1459</v>
      </c>
      <c r="Q41" s="259" t="s">
        <v>796</v>
      </c>
      <c r="R41" s="259" t="s">
        <v>1694</v>
      </c>
      <c r="S41" s="259" t="s">
        <v>1694</v>
      </c>
      <c r="T41" s="259" t="s">
        <v>506</v>
      </c>
      <c r="U41" s="259" t="s">
        <v>1695</v>
      </c>
      <c r="V41" s="259" t="s">
        <v>1695</v>
      </c>
      <c r="W41" s="259" t="s">
        <v>1460</v>
      </c>
      <c r="X41" s="225"/>
    </row>
    <row r="42" spans="1:24" customFormat="1" ht="18" x14ac:dyDescent="0.2">
      <c r="A42" s="259" t="s">
        <v>151</v>
      </c>
      <c r="B42" s="260" t="s">
        <v>157</v>
      </c>
      <c r="C42" s="259" t="s">
        <v>806</v>
      </c>
      <c r="D42" s="260" t="s">
        <v>807</v>
      </c>
      <c r="E42" s="260" t="s">
        <v>1203</v>
      </c>
      <c r="F42" s="259" t="s">
        <v>1066</v>
      </c>
      <c r="G42" s="261" t="s">
        <v>2021</v>
      </c>
      <c r="H42" s="262" t="s">
        <v>1480</v>
      </c>
      <c r="I42" s="261">
        <v>0</v>
      </c>
      <c r="J42" s="261">
        <v>36229.5</v>
      </c>
      <c r="K42" s="261">
        <v>0</v>
      </c>
      <c r="L42" s="261">
        <v>36229.5</v>
      </c>
      <c r="M42" s="261">
        <v>0</v>
      </c>
      <c r="N42" s="263">
        <v>1</v>
      </c>
      <c r="O42" s="263">
        <v>1</v>
      </c>
      <c r="P42" s="260" t="s">
        <v>1459</v>
      </c>
      <c r="Q42" s="259" t="s">
        <v>796</v>
      </c>
      <c r="R42" s="259" t="s">
        <v>1694</v>
      </c>
      <c r="S42" s="259" t="s">
        <v>1694</v>
      </c>
      <c r="T42" s="259" t="s">
        <v>506</v>
      </c>
      <c r="U42" s="259" t="s">
        <v>1695</v>
      </c>
      <c r="V42" s="259" t="s">
        <v>1695</v>
      </c>
      <c r="W42" s="259" t="s">
        <v>1460</v>
      </c>
      <c r="X42" s="225"/>
    </row>
    <row r="43" spans="1:24" customFormat="1" ht="18" x14ac:dyDescent="0.2">
      <c r="A43" s="259" t="s">
        <v>151</v>
      </c>
      <c r="B43" s="260" t="s">
        <v>157</v>
      </c>
      <c r="C43" s="259" t="s">
        <v>808</v>
      </c>
      <c r="D43" s="260" t="s">
        <v>807</v>
      </c>
      <c r="E43" s="260" t="s">
        <v>1126</v>
      </c>
      <c r="F43" s="259" t="s">
        <v>1066</v>
      </c>
      <c r="G43" s="261" t="s">
        <v>2021</v>
      </c>
      <c r="H43" s="262" t="s">
        <v>1481</v>
      </c>
      <c r="I43" s="261">
        <v>0</v>
      </c>
      <c r="J43" s="261">
        <v>108465.01</v>
      </c>
      <c r="K43" s="261">
        <v>0</v>
      </c>
      <c r="L43" s="261">
        <v>108465.01</v>
      </c>
      <c r="M43" s="261">
        <v>0</v>
      </c>
      <c r="N43" s="263">
        <v>1</v>
      </c>
      <c r="O43" s="263">
        <v>1</v>
      </c>
      <c r="P43" s="260" t="s">
        <v>1459</v>
      </c>
      <c r="Q43" s="259" t="s">
        <v>796</v>
      </c>
      <c r="R43" s="259" t="s">
        <v>1694</v>
      </c>
      <c r="S43" s="259" t="s">
        <v>1694</v>
      </c>
      <c r="T43" s="259" t="s">
        <v>506</v>
      </c>
      <c r="U43" s="259" t="s">
        <v>1695</v>
      </c>
      <c r="V43" s="259" t="s">
        <v>1695</v>
      </c>
      <c r="W43" s="259" t="s">
        <v>1460</v>
      </c>
      <c r="X43" s="225"/>
    </row>
    <row r="44" spans="1:24" customFormat="1" ht="18" x14ac:dyDescent="0.2">
      <c r="A44" s="259" t="s">
        <v>151</v>
      </c>
      <c r="B44" s="260" t="s">
        <v>157</v>
      </c>
      <c r="C44" s="259" t="s">
        <v>809</v>
      </c>
      <c r="D44" s="260" t="s">
        <v>807</v>
      </c>
      <c r="E44" s="260" t="s">
        <v>1239</v>
      </c>
      <c r="F44" s="259" t="s">
        <v>1066</v>
      </c>
      <c r="G44" s="261" t="s">
        <v>2021</v>
      </c>
      <c r="H44" s="262" t="s">
        <v>1482</v>
      </c>
      <c r="I44" s="261">
        <v>0</v>
      </c>
      <c r="J44" s="261">
        <v>46550.6</v>
      </c>
      <c r="K44" s="261">
        <v>0</v>
      </c>
      <c r="L44" s="261">
        <v>46550.6</v>
      </c>
      <c r="M44" s="261">
        <v>0</v>
      </c>
      <c r="N44" s="263">
        <v>1</v>
      </c>
      <c r="O44" s="263">
        <v>1</v>
      </c>
      <c r="P44" s="260" t="s">
        <v>1459</v>
      </c>
      <c r="Q44" s="259" t="s">
        <v>796</v>
      </c>
      <c r="R44" s="259" t="s">
        <v>1694</v>
      </c>
      <c r="S44" s="259" t="s">
        <v>1694</v>
      </c>
      <c r="T44" s="259" t="s">
        <v>506</v>
      </c>
      <c r="U44" s="259" t="s">
        <v>1695</v>
      </c>
      <c r="V44" s="259" t="s">
        <v>1695</v>
      </c>
      <c r="W44" s="259" t="s">
        <v>1460</v>
      </c>
      <c r="X44" s="225"/>
    </row>
    <row r="45" spans="1:24" customFormat="1" ht="18" x14ac:dyDescent="0.2">
      <c r="A45" s="259" t="s">
        <v>151</v>
      </c>
      <c r="B45" s="260" t="s">
        <v>157</v>
      </c>
      <c r="C45" s="259" t="s">
        <v>810</v>
      </c>
      <c r="D45" s="260" t="s">
        <v>807</v>
      </c>
      <c r="E45" s="260" t="s">
        <v>1130</v>
      </c>
      <c r="F45" s="259" t="s">
        <v>1066</v>
      </c>
      <c r="G45" s="261" t="s">
        <v>2021</v>
      </c>
      <c r="H45" s="262" t="s">
        <v>1483</v>
      </c>
      <c r="I45" s="261">
        <v>0</v>
      </c>
      <c r="J45" s="261">
        <v>77507.83</v>
      </c>
      <c r="K45" s="261">
        <v>0</v>
      </c>
      <c r="L45" s="261">
        <v>77507.83</v>
      </c>
      <c r="M45" s="261">
        <v>0</v>
      </c>
      <c r="N45" s="263">
        <v>1</v>
      </c>
      <c r="O45" s="263">
        <v>1</v>
      </c>
      <c r="P45" s="260" t="s">
        <v>1459</v>
      </c>
      <c r="Q45" s="259" t="s">
        <v>796</v>
      </c>
      <c r="R45" s="259" t="s">
        <v>1694</v>
      </c>
      <c r="S45" s="259" t="s">
        <v>1694</v>
      </c>
      <c r="T45" s="259" t="s">
        <v>506</v>
      </c>
      <c r="U45" s="259" t="s">
        <v>1695</v>
      </c>
      <c r="V45" s="259" t="s">
        <v>1695</v>
      </c>
      <c r="W45" s="259" t="s">
        <v>1460</v>
      </c>
      <c r="X45" s="225"/>
    </row>
    <row r="46" spans="1:24" customFormat="1" ht="18" x14ac:dyDescent="0.2">
      <c r="A46" s="259" t="s">
        <v>151</v>
      </c>
      <c r="B46" s="260" t="s">
        <v>157</v>
      </c>
      <c r="C46" s="259" t="s">
        <v>811</v>
      </c>
      <c r="D46" s="260" t="s">
        <v>807</v>
      </c>
      <c r="E46" s="260" t="s">
        <v>1149</v>
      </c>
      <c r="F46" s="259" t="s">
        <v>1066</v>
      </c>
      <c r="G46" s="261" t="s">
        <v>2021</v>
      </c>
      <c r="H46" s="262" t="s">
        <v>1482</v>
      </c>
      <c r="I46" s="261">
        <v>0</v>
      </c>
      <c r="J46" s="261">
        <v>46713.97</v>
      </c>
      <c r="K46" s="261">
        <v>0</v>
      </c>
      <c r="L46" s="261">
        <v>46713.97</v>
      </c>
      <c r="M46" s="261">
        <v>0</v>
      </c>
      <c r="N46" s="263">
        <v>1</v>
      </c>
      <c r="O46" s="263">
        <v>1</v>
      </c>
      <c r="P46" s="260" t="s">
        <v>1459</v>
      </c>
      <c r="Q46" s="259" t="s">
        <v>796</v>
      </c>
      <c r="R46" s="259" t="s">
        <v>1694</v>
      </c>
      <c r="S46" s="259" t="s">
        <v>1694</v>
      </c>
      <c r="T46" s="259" t="s">
        <v>506</v>
      </c>
      <c r="U46" s="259" t="s">
        <v>1695</v>
      </c>
      <c r="V46" s="259" t="s">
        <v>1695</v>
      </c>
      <c r="W46" s="259" t="s">
        <v>1460</v>
      </c>
      <c r="X46" s="225"/>
    </row>
    <row r="47" spans="1:24" customFormat="1" ht="27" x14ac:dyDescent="0.2">
      <c r="A47" s="259" t="s">
        <v>151</v>
      </c>
      <c r="B47" s="260" t="s">
        <v>157</v>
      </c>
      <c r="C47" s="259" t="s">
        <v>812</v>
      </c>
      <c r="D47" s="260" t="s">
        <v>807</v>
      </c>
      <c r="E47" s="260" t="s">
        <v>1121</v>
      </c>
      <c r="F47" s="259" t="s">
        <v>1066</v>
      </c>
      <c r="G47" s="261" t="s">
        <v>2021</v>
      </c>
      <c r="H47" s="262" t="s">
        <v>1484</v>
      </c>
      <c r="I47" s="261">
        <v>0</v>
      </c>
      <c r="J47" s="261">
        <v>201299.67</v>
      </c>
      <c r="K47" s="261">
        <v>0</v>
      </c>
      <c r="L47" s="261">
        <v>201299.67</v>
      </c>
      <c r="M47" s="261">
        <v>0</v>
      </c>
      <c r="N47" s="263">
        <v>1</v>
      </c>
      <c r="O47" s="263">
        <v>1</v>
      </c>
      <c r="P47" s="260" t="s">
        <v>1459</v>
      </c>
      <c r="Q47" s="259" t="s">
        <v>796</v>
      </c>
      <c r="R47" s="259" t="s">
        <v>796</v>
      </c>
      <c r="S47" s="259" t="s">
        <v>1694</v>
      </c>
      <c r="T47" s="259" t="s">
        <v>506</v>
      </c>
      <c r="U47" s="259" t="s">
        <v>506</v>
      </c>
      <c r="V47" s="259" t="s">
        <v>1695</v>
      </c>
      <c r="W47" s="259" t="s">
        <v>1460</v>
      </c>
      <c r="X47" s="225"/>
    </row>
    <row r="48" spans="1:24" customFormat="1" ht="18" x14ac:dyDescent="0.2">
      <c r="A48" s="259" t="s">
        <v>151</v>
      </c>
      <c r="B48" s="260" t="s">
        <v>157</v>
      </c>
      <c r="C48" s="259" t="s">
        <v>813</v>
      </c>
      <c r="D48" s="260" t="s">
        <v>807</v>
      </c>
      <c r="E48" s="260" t="s">
        <v>1123</v>
      </c>
      <c r="F48" s="259" t="s">
        <v>1066</v>
      </c>
      <c r="G48" s="261" t="s">
        <v>2021</v>
      </c>
      <c r="H48" s="262" t="s">
        <v>1485</v>
      </c>
      <c r="I48" s="261">
        <v>0</v>
      </c>
      <c r="J48" s="261">
        <v>180669.74</v>
      </c>
      <c r="K48" s="261">
        <v>0</v>
      </c>
      <c r="L48" s="261">
        <v>180669.74</v>
      </c>
      <c r="M48" s="261">
        <v>0</v>
      </c>
      <c r="N48" s="263">
        <v>1</v>
      </c>
      <c r="O48" s="263">
        <v>1</v>
      </c>
      <c r="P48" s="260" t="s">
        <v>1459</v>
      </c>
      <c r="Q48" s="259" t="s">
        <v>796</v>
      </c>
      <c r="R48" s="259" t="s">
        <v>1694</v>
      </c>
      <c r="S48" s="259" t="s">
        <v>1694</v>
      </c>
      <c r="T48" s="259" t="s">
        <v>506</v>
      </c>
      <c r="U48" s="259" t="s">
        <v>1695</v>
      </c>
      <c r="V48" s="259" t="s">
        <v>1695</v>
      </c>
      <c r="W48" s="259" t="s">
        <v>1460</v>
      </c>
      <c r="X48" s="225"/>
    </row>
    <row r="49" spans="1:24" customFormat="1" ht="81" x14ac:dyDescent="0.2">
      <c r="A49" s="259" t="s">
        <v>579</v>
      </c>
      <c r="B49" s="260" t="s">
        <v>671</v>
      </c>
      <c r="C49" s="259" t="s">
        <v>217</v>
      </c>
      <c r="D49" s="260" t="s">
        <v>814</v>
      </c>
      <c r="E49" s="260" t="s">
        <v>681</v>
      </c>
      <c r="F49" s="259" t="s">
        <v>1066</v>
      </c>
      <c r="G49" s="261" t="s">
        <v>2021</v>
      </c>
      <c r="H49" s="262" t="s">
        <v>1486</v>
      </c>
      <c r="I49" s="261">
        <v>0</v>
      </c>
      <c r="J49" s="261">
        <v>273096.03999999998</v>
      </c>
      <c r="K49" s="261">
        <v>0</v>
      </c>
      <c r="L49" s="261">
        <v>273096.03999999998</v>
      </c>
      <c r="M49" s="261">
        <v>273096.03999999998</v>
      </c>
      <c r="N49" s="263">
        <v>1</v>
      </c>
      <c r="O49" s="263">
        <v>1</v>
      </c>
      <c r="P49" s="260" t="s">
        <v>458</v>
      </c>
      <c r="Q49" s="259" t="s">
        <v>544</v>
      </c>
      <c r="R49" s="259" t="s">
        <v>485</v>
      </c>
      <c r="S49" s="259" t="s">
        <v>485</v>
      </c>
      <c r="T49" s="259" t="s">
        <v>580</v>
      </c>
      <c r="U49" s="259" t="s">
        <v>672</v>
      </c>
      <c r="V49" s="259" t="s">
        <v>672</v>
      </c>
      <c r="W49" s="259" t="s">
        <v>520</v>
      </c>
      <c r="X49" s="225"/>
    </row>
    <row r="50" spans="1:24" customFormat="1" ht="54" x14ac:dyDescent="0.2">
      <c r="A50" s="259" t="s">
        <v>579</v>
      </c>
      <c r="B50" s="260" t="s">
        <v>671</v>
      </c>
      <c r="C50" s="259" t="s">
        <v>457</v>
      </c>
      <c r="D50" s="260" t="s">
        <v>816</v>
      </c>
      <c r="E50" s="260" t="s">
        <v>681</v>
      </c>
      <c r="F50" s="259" t="s">
        <v>1066</v>
      </c>
      <c r="G50" s="261" t="s">
        <v>2021</v>
      </c>
      <c r="H50" s="262" t="s">
        <v>1486</v>
      </c>
      <c r="I50" s="261">
        <v>0</v>
      </c>
      <c r="J50" s="261">
        <v>383418.04</v>
      </c>
      <c r="K50" s="261">
        <v>0</v>
      </c>
      <c r="L50" s="261">
        <v>383418.04</v>
      </c>
      <c r="M50" s="261">
        <v>383418.04</v>
      </c>
      <c r="N50" s="263">
        <v>1</v>
      </c>
      <c r="O50" s="263">
        <v>1</v>
      </c>
      <c r="P50" s="260" t="s">
        <v>817</v>
      </c>
      <c r="Q50" s="259" t="s">
        <v>551</v>
      </c>
      <c r="R50" s="259" t="s">
        <v>601</v>
      </c>
      <c r="S50" s="259" t="s">
        <v>601</v>
      </c>
      <c r="T50" s="259" t="s">
        <v>581</v>
      </c>
      <c r="U50" s="259" t="s">
        <v>818</v>
      </c>
      <c r="V50" s="259" t="s">
        <v>818</v>
      </c>
      <c r="W50" s="259" t="s">
        <v>792</v>
      </c>
      <c r="X50" s="225"/>
    </row>
    <row r="51" spans="1:24" customFormat="1" ht="72" x14ac:dyDescent="0.2">
      <c r="A51" s="259" t="s">
        <v>579</v>
      </c>
      <c r="B51" s="260" t="s">
        <v>671</v>
      </c>
      <c r="C51" s="259" t="s">
        <v>230</v>
      </c>
      <c r="D51" s="260" t="s">
        <v>819</v>
      </c>
      <c r="E51" s="260" t="s">
        <v>681</v>
      </c>
      <c r="F51" s="259" t="s">
        <v>1066</v>
      </c>
      <c r="G51" s="261" t="s">
        <v>2021</v>
      </c>
      <c r="H51" s="262" t="s">
        <v>1486</v>
      </c>
      <c r="I51" s="261">
        <v>0</v>
      </c>
      <c r="J51" s="261">
        <v>368453.8</v>
      </c>
      <c r="K51" s="261">
        <v>0</v>
      </c>
      <c r="L51" s="261">
        <v>368453.8</v>
      </c>
      <c r="M51" s="261">
        <v>368453.8</v>
      </c>
      <c r="N51" s="263">
        <v>1</v>
      </c>
      <c r="O51" s="263">
        <v>1</v>
      </c>
      <c r="P51" s="260" t="s">
        <v>458</v>
      </c>
      <c r="Q51" s="259" t="s">
        <v>551</v>
      </c>
      <c r="R51" s="259" t="s">
        <v>601</v>
      </c>
      <c r="S51" s="259" t="s">
        <v>601</v>
      </c>
      <c r="T51" s="259" t="s">
        <v>581</v>
      </c>
      <c r="U51" s="259" t="s">
        <v>818</v>
      </c>
      <c r="V51" s="259" t="s">
        <v>818</v>
      </c>
      <c r="W51" s="259" t="s">
        <v>820</v>
      </c>
      <c r="X51" s="225"/>
    </row>
    <row r="52" spans="1:24" customFormat="1" ht="63" x14ac:dyDescent="0.2">
      <c r="A52" s="259" t="s">
        <v>579</v>
      </c>
      <c r="B52" s="260" t="s">
        <v>671</v>
      </c>
      <c r="C52" s="259" t="s">
        <v>231</v>
      </c>
      <c r="D52" s="260" t="s">
        <v>821</v>
      </c>
      <c r="E52" s="260" t="s">
        <v>1072</v>
      </c>
      <c r="F52" s="259" t="s">
        <v>1066</v>
      </c>
      <c r="G52" s="261" t="s">
        <v>2021</v>
      </c>
      <c r="H52" s="262" t="s">
        <v>1487</v>
      </c>
      <c r="I52" s="261">
        <v>0</v>
      </c>
      <c r="J52" s="261">
        <v>290545.51</v>
      </c>
      <c r="K52" s="261">
        <v>0</v>
      </c>
      <c r="L52" s="261">
        <v>290545.51</v>
      </c>
      <c r="M52" s="261">
        <v>290545.51</v>
      </c>
      <c r="N52" s="263">
        <v>1</v>
      </c>
      <c r="O52" s="263">
        <v>1</v>
      </c>
      <c r="P52" s="260" t="s">
        <v>791</v>
      </c>
      <c r="Q52" s="259" t="s">
        <v>551</v>
      </c>
      <c r="R52" s="259" t="s">
        <v>601</v>
      </c>
      <c r="S52" s="259" t="s">
        <v>601</v>
      </c>
      <c r="T52" s="259" t="s">
        <v>582</v>
      </c>
      <c r="U52" s="259" t="s">
        <v>822</v>
      </c>
      <c r="V52" s="259" t="s">
        <v>822</v>
      </c>
      <c r="W52" s="259" t="s">
        <v>823</v>
      </c>
      <c r="X52" s="225"/>
    </row>
    <row r="53" spans="1:24" customFormat="1" ht="54" x14ac:dyDescent="0.2">
      <c r="A53" s="259" t="s">
        <v>579</v>
      </c>
      <c r="B53" s="260" t="s">
        <v>671</v>
      </c>
      <c r="C53" s="259" t="s">
        <v>583</v>
      </c>
      <c r="D53" s="260" t="s">
        <v>824</v>
      </c>
      <c r="E53" s="260" t="s">
        <v>1068</v>
      </c>
      <c r="F53" s="259" t="s">
        <v>1066</v>
      </c>
      <c r="G53" s="261" t="s">
        <v>2021</v>
      </c>
      <c r="H53" s="262" t="s">
        <v>1488</v>
      </c>
      <c r="I53" s="261">
        <v>0</v>
      </c>
      <c r="J53" s="261">
        <v>160892.79999999999</v>
      </c>
      <c r="K53" s="261">
        <v>0</v>
      </c>
      <c r="L53" s="261">
        <v>160892.79999999999</v>
      </c>
      <c r="M53" s="261">
        <v>160892.79999999999</v>
      </c>
      <c r="N53" s="263">
        <v>1</v>
      </c>
      <c r="O53" s="263">
        <v>1</v>
      </c>
      <c r="P53" s="260" t="s">
        <v>791</v>
      </c>
      <c r="Q53" s="259" t="s">
        <v>551</v>
      </c>
      <c r="R53" s="259" t="s">
        <v>601</v>
      </c>
      <c r="S53" s="259" t="s">
        <v>601</v>
      </c>
      <c r="T53" s="259" t="s">
        <v>512</v>
      </c>
      <c r="U53" s="259" t="s">
        <v>673</v>
      </c>
      <c r="V53" s="259" t="s">
        <v>673</v>
      </c>
      <c r="W53" s="259" t="s">
        <v>823</v>
      </c>
      <c r="X53" s="225"/>
    </row>
    <row r="54" spans="1:24" customFormat="1" ht="63" x14ac:dyDescent="0.2">
      <c r="A54" s="259" t="s">
        <v>579</v>
      </c>
      <c r="B54" s="260" t="s">
        <v>671</v>
      </c>
      <c r="C54" s="259" t="s">
        <v>825</v>
      </c>
      <c r="D54" s="260" t="s">
        <v>826</v>
      </c>
      <c r="E54" s="260" t="s">
        <v>1256</v>
      </c>
      <c r="F54" s="259" t="s">
        <v>1066</v>
      </c>
      <c r="G54" s="261" t="s">
        <v>2021</v>
      </c>
      <c r="H54" s="262" t="s">
        <v>1486</v>
      </c>
      <c r="I54" s="261">
        <v>0</v>
      </c>
      <c r="J54" s="261">
        <v>365038.46</v>
      </c>
      <c r="K54" s="261">
        <v>0</v>
      </c>
      <c r="L54" s="261">
        <v>365038.46</v>
      </c>
      <c r="M54" s="261">
        <v>0</v>
      </c>
      <c r="N54" s="263">
        <v>1</v>
      </c>
      <c r="O54" s="263">
        <v>1</v>
      </c>
      <c r="P54" s="260" t="s">
        <v>848</v>
      </c>
      <c r="Q54" s="259" t="s">
        <v>550</v>
      </c>
      <c r="R54" s="259" t="s">
        <v>598</v>
      </c>
      <c r="S54" s="259" t="s">
        <v>598</v>
      </c>
      <c r="T54" s="259" t="s">
        <v>636</v>
      </c>
      <c r="U54" s="259" t="s">
        <v>827</v>
      </c>
      <c r="V54" s="259" t="s">
        <v>827</v>
      </c>
      <c r="W54" s="259" t="s">
        <v>1460</v>
      </c>
      <c r="X54" s="225"/>
    </row>
    <row r="55" spans="1:24" customFormat="1" ht="63" x14ac:dyDescent="0.2">
      <c r="A55" s="259" t="s">
        <v>579</v>
      </c>
      <c r="B55" s="260" t="s">
        <v>671</v>
      </c>
      <c r="C55" s="259" t="s">
        <v>828</v>
      </c>
      <c r="D55" s="260" t="s">
        <v>829</v>
      </c>
      <c r="E55" s="260" t="s">
        <v>1090</v>
      </c>
      <c r="F55" s="259" t="s">
        <v>1066</v>
      </c>
      <c r="G55" s="261" t="s">
        <v>2021</v>
      </c>
      <c r="H55" s="262" t="s">
        <v>1486</v>
      </c>
      <c r="I55" s="261">
        <v>0</v>
      </c>
      <c r="J55" s="261">
        <v>390018.86</v>
      </c>
      <c r="K55" s="261">
        <v>0</v>
      </c>
      <c r="L55" s="261">
        <v>390018.86</v>
      </c>
      <c r="M55" s="261">
        <v>0</v>
      </c>
      <c r="N55" s="263">
        <v>1</v>
      </c>
      <c r="O55" s="263">
        <v>1</v>
      </c>
      <c r="P55" s="260" t="s">
        <v>817</v>
      </c>
      <c r="Q55" s="259" t="s">
        <v>550</v>
      </c>
      <c r="R55" s="259" t="s">
        <v>598</v>
      </c>
      <c r="S55" s="259" t="s">
        <v>598</v>
      </c>
      <c r="T55" s="259" t="s">
        <v>636</v>
      </c>
      <c r="U55" s="259" t="s">
        <v>827</v>
      </c>
      <c r="V55" s="259" t="s">
        <v>827</v>
      </c>
      <c r="W55" s="259" t="s">
        <v>1460</v>
      </c>
      <c r="X55" s="225"/>
    </row>
    <row r="56" spans="1:24" customFormat="1" ht="63" x14ac:dyDescent="0.2">
      <c r="A56" s="259" t="s">
        <v>579</v>
      </c>
      <c r="B56" s="260" t="s">
        <v>671</v>
      </c>
      <c r="C56" s="259" t="s">
        <v>830</v>
      </c>
      <c r="D56" s="260" t="s">
        <v>831</v>
      </c>
      <c r="E56" s="260" t="s">
        <v>1090</v>
      </c>
      <c r="F56" s="259" t="s">
        <v>1066</v>
      </c>
      <c r="G56" s="261" t="s">
        <v>2021</v>
      </c>
      <c r="H56" s="262" t="s">
        <v>1486</v>
      </c>
      <c r="I56" s="261">
        <v>0</v>
      </c>
      <c r="J56" s="261">
        <v>333750.21000000002</v>
      </c>
      <c r="K56" s="261">
        <v>0</v>
      </c>
      <c r="L56" s="261">
        <v>333750.21000000002</v>
      </c>
      <c r="M56" s="261">
        <v>0</v>
      </c>
      <c r="N56" s="263">
        <v>1</v>
      </c>
      <c r="O56" s="263">
        <v>1</v>
      </c>
      <c r="P56" s="260" t="s">
        <v>817</v>
      </c>
      <c r="Q56" s="259" t="s">
        <v>550</v>
      </c>
      <c r="R56" s="259" t="s">
        <v>598</v>
      </c>
      <c r="S56" s="259" t="s">
        <v>598</v>
      </c>
      <c r="T56" s="259" t="s">
        <v>636</v>
      </c>
      <c r="U56" s="259" t="s">
        <v>827</v>
      </c>
      <c r="V56" s="259" t="s">
        <v>827</v>
      </c>
      <c r="W56" s="259" t="s">
        <v>1460</v>
      </c>
      <c r="X56" s="225"/>
    </row>
    <row r="57" spans="1:24" customFormat="1" ht="63" x14ac:dyDescent="0.2">
      <c r="A57" s="259" t="s">
        <v>579</v>
      </c>
      <c r="B57" s="260" t="s">
        <v>671</v>
      </c>
      <c r="C57" s="259" t="s">
        <v>832</v>
      </c>
      <c r="D57" s="260" t="s">
        <v>833</v>
      </c>
      <c r="E57" s="260" t="s">
        <v>1156</v>
      </c>
      <c r="F57" s="259" t="s">
        <v>1066</v>
      </c>
      <c r="G57" s="261" t="s">
        <v>2021</v>
      </c>
      <c r="H57" s="262" t="s">
        <v>1486</v>
      </c>
      <c r="I57" s="261">
        <v>0</v>
      </c>
      <c r="J57" s="261">
        <v>360034.33</v>
      </c>
      <c r="K57" s="261">
        <v>0</v>
      </c>
      <c r="L57" s="261">
        <v>331811.59999999998</v>
      </c>
      <c r="M57" s="261">
        <v>0</v>
      </c>
      <c r="N57" s="263">
        <v>0.92161100303962673</v>
      </c>
      <c r="O57" s="263">
        <v>1</v>
      </c>
      <c r="P57" s="260" t="s">
        <v>1459</v>
      </c>
      <c r="Q57" s="259" t="s">
        <v>834</v>
      </c>
      <c r="R57" s="259" t="s">
        <v>869</v>
      </c>
      <c r="S57" s="259" t="s">
        <v>869</v>
      </c>
      <c r="T57" s="259" t="s">
        <v>570</v>
      </c>
      <c r="U57" s="259" t="s">
        <v>1756</v>
      </c>
      <c r="V57" s="259" t="s">
        <v>1756</v>
      </c>
      <c r="W57" s="259" t="s">
        <v>1460</v>
      </c>
      <c r="X57" s="225"/>
    </row>
    <row r="58" spans="1:24" customFormat="1" ht="63" x14ac:dyDescent="0.2">
      <c r="A58" s="259" t="s">
        <v>579</v>
      </c>
      <c r="B58" s="260" t="s">
        <v>671</v>
      </c>
      <c r="C58" s="259" t="s">
        <v>835</v>
      </c>
      <c r="D58" s="260" t="s">
        <v>836</v>
      </c>
      <c r="E58" s="260" t="s">
        <v>1161</v>
      </c>
      <c r="F58" s="259" t="s">
        <v>1066</v>
      </c>
      <c r="G58" s="261" t="s">
        <v>2021</v>
      </c>
      <c r="H58" s="262" t="s">
        <v>1486</v>
      </c>
      <c r="I58" s="261">
        <v>0</v>
      </c>
      <c r="J58" s="261">
        <v>345688.32000000001</v>
      </c>
      <c r="K58" s="261">
        <v>0</v>
      </c>
      <c r="L58" s="261">
        <v>345688.32000000001</v>
      </c>
      <c r="M58" s="261">
        <v>0</v>
      </c>
      <c r="N58" s="263">
        <v>1</v>
      </c>
      <c r="O58" s="263">
        <v>1</v>
      </c>
      <c r="P58" s="260" t="s">
        <v>1459</v>
      </c>
      <c r="Q58" s="259" t="s">
        <v>837</v>
      </c>
      <c r="R58" s="259" t="s">
        <v>858</v>
      </c>
      <c r="S58" s="259" t="s">
        <v>858</v>
      </c>
      <c r="T58" s="259" t="s">
        <v>506</v>
      </c>
      <c r="U58" s="259" t="s">
        <v>1695</v>
      </c>
      <c r="V58" s="259" t="s">
        <v>1695</v>
      </c>
      <c r="W58" s="259" t="s">
        <v>1460</v>
      </c>
      <c r="X58" s="225"/>
    </row>
    <row r="59" spans="1:24" customFormat="1" ht="63" x14ac:dyDescent="0.2">
      <c r="A59" s="259" t="s">
        <v>579</v>
      </c>
      <c r="B59" s="260" t="s">
        <v>671</v>
      </c>
      <c r="C59" s="259" t="s">
        <v>838</v>
      </c>
      <c r="D59" s="260" t="s">
        <v>839</v>
      </c>
      <c r="E59" s="260" t="s">
        <v>1180</v>
      </c>
      <c r="F59" s="259" t="s">
        <v>1066</v>
      </c>
      <c r="G59" s="261" t="s">
        <v>2021</v>
      </c>
      <c r="H59" s="262" t="s">
        <v>1486</v>
      </c>
      <c r="I59" s="261">
        <v>0</v>
      </c>
      <c r="J59" s="261">
        <v>351741.95</v>
      </c>
      <c r="K59" s="261">
        <v>0</v>
      </c>
      <c r="L59" s="261">
        <v>351741.95</v>
      </c>
      <c r="M59" s="261">
        <v>0</v>
      </c>
      <c r="N59" s="263">
        <v>1</v>
      </c>
      <c r="O59" s="263">
        <v>1</v>
      </c>
      <c r="P59" s="260" t="s">
        <v>1459</v>
      </c>
      <c r="Q59" s="259" t="s">
        <v>608</v>
      </c>
      <c r="R59" s="259" t="s">
        <v>863</v>
      </c>
      <c r="S59" s="259" t="s">
        <v>863</v>
      </c>
      <c r="T59" s="259" t="s">
        <v>506</v>
      </c>
      <c r="U59" s="259" t="s">
        <v>1714</v>
      </c>
      <c r="V59" s="259" t="s">
        <v>1714</v>
      </c>
      <c r="W59" s="259" t="s">
        <v>1460</v>
      </c>
      <c r="X59" s="225"/>
    </row>
    <row r="60" spans="1:24" customFormat="1" ht="72" x14ac:dyDescent="0.2">
      <c r="A60" s="259" t="s">
        <v>579</v>
      </c>
      <c r="B60" s="260" t="s">
        <v>671</v>
      </c>
      <c r="C60" s="259" t="s">
        <v>840</v>
      </c>
      <c r="D60" s="260" t="s">
        <v>841</v>
      </c>
      <c r="E60" s="260" t="s">
        <v>1261</v>
      </c>
      <c r="F60" s="259" t="s">
        <v>1066</v>
      </c>
      <c r="G60" s="261" t="s">
        <v>2021</v>
      </c>
      <c r="H60" s="262" t="s">
        <v>1486</v>
      </c>
      <c r="I60" s="261">
        <v>0</v>
      </c>
      <c r="J60" s="261">
        <v>360036.43</v>
      </c>
      <c r="K60" s="261">
        <v>0</v>
      </c>
      <c r="L60" s="261">
        <v>320264.56</v>
      </c>
      <c r="M60" s="261">
        <v>0</v>
      </c>
      <c r="N60" s="263">
        <v>0.88953376190292743</v>
      </c>
      <c r="O60" s="263">
        <v>1</v>
      </c>
      <c r="P60" s="260" t="s">
        <v>1459</v>
      </c>
      <c r="Q60" s="259" t="s">
        <v>834</v>
      </c>
      <c r="R60" s="259" t="s">
        <v>869</v>
      </c>
      <c r="S60" s="259" t="s">
        <v>869</v>
      </c>
      <c r="T60" s="259" t="s">
        <v>570</v>
      </c>
      <c r="U60" s="259" t="s">
        <v>1756</v>
      </c>
      <c r="V60" s="259" t="s">
        <v>1756</v>
      </c>
      <c r="W60" s="259" t="s">
        <v>1460</v>
      </c>
      <c r="X60" s="225"/>
    </row>
    <row r="61" spans="1:24" customFormat="1" ht="63" x14ac:dyDescent="0.2">
      <c r="A61" s="259" t="s">
        <v>579</v>
      </c>
      <c r="B61" s="260" t="s">
        <v>671</v>
      </c>
      <c r="C61" s="259" t="s">
        <v>842</v>
      </c>
      <c r="D61" s="260" t="s">
        <v>843</v>
      </c>
      <c r="E61" s="260" t="s">
        <v>1263</v>
      </c>
      <c r="F61" s="259" t="s">
        <v>1066</v>
      </c>
      <c r="G61" s="261" t="s">
        <v>2021</v>
      </c>
      <c r="H61" s="262" t="s">
        <v>1486</v>
      </c>
      <c r="I61" s="261">
        <v>0</v>
      </c>
      <c r="J61" s="261">
        <v>366662.51</v>
      </c>
      <c r="K61" s="261">
        <v>0</v>
      </c>
      <c r="L61" s="261">
        <v>253952.08</v>
      </c>
      <c r="M61" s="261">
        <v>0</v>
      </c>
      <c r="N61" s="263">
        <v>0.69260443343389533</v>
      </c>
      <c r="O61" s="263">
        <v>1</v>
      </c>
      <c r="P61" s="260" t="s">
        <v>1459</v>
      </c>
      <c r="Q61" s="259" t="s">
        <v>844</v>
      </c>
      <c r="R61" s="259" t="s">
        <v>1715</v>
      </c>
      <c r="S61" s="259" t="s">
        <v>1715</v>
      </c>
      <c r="T61" s="259" t="s">
        <v>570</v>
      </c>
      <c r="U61" s="259" t="s">
        <v>1943</v>
      </c>
      <c r="V61" s="259" t="s">
        <v>1943</v>
      </c>
      <c r="W61" s="259" t="s">
        <v>1460</v>
      </c>
      <c r="X61" s="225"/>
    </row>
    <row r="62" spans="1:24" customFormat="1" ht="27" x14ac:dyDescent="0.2">
      <c r="A62" s="259" t="s">
        <v>579</v>
      </c>
      <c r="B62" s="260" t="s">
        <v>671</v>
      </c>
      <c r="C62" s="259" t="s">
        <v>845</v>
      </c>
      <c r="D62" s="260" t="s">
        <v>610</v>
      </c>
      <c r="E62" s="260" t="s">
        <v>1180</v>
      </c>
      <c r="F62" s="259" t="s">
        <v>1066</v>
      </c>
      <c r="G62" s="261" t="s">
        <v>2021</v>
      </c>
      <c r="H62" s="262" t="s">
        <v>1489</v>
      </c>
      <c r="I62" s="261">
        <v>0</v>
      </c>
      <c r="J62" s="261">
        <v>147096.76</v>
      </c>
      <c r="K62" s="261">
        <v>0</v>
      </c>
      <c r="L62" s="261">
        <v>147096.76</v>
      </c>
      <c r="M62" s="261">
        <v>0</v>
      </c>
      <c r="N62" s="263">
        <v>1</v>
      </c>
      <c r="O62" s="263">
        <v>1</v>
      </c>
      <c r="P62" s="260" t="s">
        <v>1459</v>
      </c>
      <c r="Q62" s="259" t="s">
        <v>844</v>
      </c>
      <c r="R62" s="259" t="s">
        <v>834</v>
      </c>
      <c r="S62" s="259" t="s">
        <v>834</v>
      </c>
      <c r="T62" s="259" t="s">
        <v>506</v>
      </c>
      <c r="U62" s="259" t="s">
        <v>1716</v>
      </c>
      <c r="V62" s="259" t="s">
        <v>1716</v>
      </c>
      <c r="W62" s="259" t="s">
        <v>1460</v>
      </c>
      <c r="X62" s="225"/>
    </row>
    <row r="63" spans="1:24" customFormat="1" ht="27" x14ac:dyDescent="0.2">
      <c r="A63" s="259" t="s">
        <v>153</v>
      </c>
      <c r="B63" s="260" t="s">
        <v>158</v>
      </c>
      <c r="C63" s="259" t="s">
        <v>592</v>
      </c>
      <c r="D63" s="260" t="s">
        <v>593</v>
      </c>
      <c r="E63" s="260" t="s">
        <v>1271</v>
      </c>
      <c r="F63" s="259" t="s">
        <v>1066</v>
      </c>
      <c r="G63" s="261" t="s">
        <v>2021</v>
      </c>
      <c r="H63" s="262" t="s">
        <v>1944</v>
      </c>
      <c r="I63" s="261">
        <v>0</v>
      </c>
      <c r="J63" s="261">
        <v>615825.78</v>
      </c>
      <c r="K63" s="261">
        <v>0</v>
      </c>
      <c r="L63" s="261">
        <v>615825.78</v>
      </c>
      <c r="M63" s="261">
        <v>615825.78</v>
      </c>
      <c r="N63" s="263">
        <v>1</v>
      </c>
      <c r="O63" s="263">
        <v>1</v>
      </c>
      <c r="P63" s="260" t="s">
        <v>846</v>
      </c>
      <c r="Q63" s="259" t="s">
        <v>594</v>
      </c>
      <c r="R63" s="259" t="s">
        <v>787</v>
      </c>
      <c r="S63" s="259" t="s">
        <v>787</v>
      </c>
      <c r="T63" s="259" t="s">
        <v>518</v>
      </c>
      <c r="U63" s="259" t="s">
        <v>556</v>
      </c>
      <c r="V63" s="259" t="s">
        <v>847</v>
      </c>
      <c r="W63" s="259" t="s">
        <v>582</v>
      </c>
      <c r="X63" s="225"/>
    </row>
    <row r="64" spans="1:24" customFormat="1" ht="27" x14ac:dyDescent="0.2">
      <c r="A64" s="259" t="s">
        <v>153</v>
      </c>
      <c r="B64" s="260" t="s">
        <v>158</v>
      </c>
      <c r="C64" s="259" t="s">
        <v>234</v>
      </c>
      <c r="D64" s="260" t="s">
        <v>595</v>
      </c>
      <c r="E64" s="260" t="s">
        <v>1117</v>
      </c>
      <c r="F64" s="259" t="s">
        <v>1066</v>
      </c>
      <c r="G64" s="261" t="s">
        <v>2021</v>
      </c>
      <c r="H64" s="262" t="s">
        <v>1490</v>
      </c>
      <c r="I64" s="261">
        <v>0</v>
      </c>
      <c r="J64" s="261">
        <v>632669.52</v>
      </c>
      <c r="K64" s="261">
        <v>0</v>
      </c>
      <c r="L64" s="261">
        <v>632669.52</v>
      </c>
      <c r="M64" s="261">
        <v>632669.52</v>
      </c>
      <c r="N64" s="263">
        <v>1</v>
      </c>
      <c r="O64" s="263">
        <v>1</v>
      </c>
      <c r="P64" s="260" t="s">
        <v>846</v>
      </c>
      <c r="Q64" s="259" t="s">
        <v>594</v>
      </c>
      <c r="R64" s="259" t="s">
        <v>787</v>
      </c>
      <c r="S64" s="259" t="s">
        <v>787</v>
      </c>
      <c r="T64" s="259" t="s">
        <v>518</v>
      </c>
      <c r="U64" s="259" t="s">
        <v>847</v>
      </c>
      <c r="V64" s="259" t="s">
        <v>847</v>
      </c>
      <c r="W64" s="259" t="s">
        <v>516</v>
      </c>
      <c r="X64" s="225"/>
    </row>
    <row r="65" spans="1:24" customFormat="1" ht="36" x14ac:dyDescent="0.2">
      <c r="A65" s="259" t="s">
        <v>153</v>
      </c>
      <c r="B65" s="260" t="s">
        <v>158</v>
      </c>
      <c r="C65" s="259" t="s">
        <v>596</v>
      </c>
      <c r="D65" s="260" t="s">
        <v>597</v>
      </c>
      <c r="E65" s="260" t="s">
        <v>1278</v>
      </c>
      <c r="F65" s="259" t="s">
        <v>1066</v>
      </c>
      <c r="G65" s="261" t="s">
        <v>2021</v>
      </c>
      <c r="H65" s="262" t="s">
        <v>1491</v>
      </c>
      <c r="I65" s="261">
        <v>0</v>
      </c>
      <c r="J65" s="261">
        <v>32270.27</v>
      </c>
      <c r="K65" s="261">
        <v>0</v>
      </c>
      <c r="L65" s="261">
        <v>32270.27</v>
      </c>
      <c r="M65" s="261">
        <v>0</v>
      </c>
      <c r="N65" s="263">
        <v>1</v>
      </c>
      <c r="O65" s="263">
        <v>1</v>
      </c>
      <c r="P65" s="260" t="s">
        <v>1459</v>
      </c>
      <c r="Q65" s="259" t="s">
        <v>594</v>
      </c>
      <c r="R65" s="259" t="s">
        <v>787</v>
      </c>
      <c r="S65" s="259" t="s">
        <v>787</v>
      </c>
      <c r="T65" s="259" t="s">
        <v>598</v>
      </c>
      <c r="U65" s="259" t="s">
        <v>849</v>
      </c>
      <c r="V65" s="259" t="s">
        <v>849</v>
      </c>
      <c r="W65" s="259" t="s">
        <v>1460</v>
      </c>
      <c r="X65" s="225"/>
    </row>
    <row r="66" spans="1:24" customFormat="1" ht="36" x14ac:dyDescent="0.2">
      <c r="A66" s="259" t="s">
        <v>153</v>
      </c>
      <c r="B66" s="260" t="s">
        <v>158</v>
      </c>
      <c r="C66" s="259" t="s">
        <v>236</v>
      </c>
      <c r="D66" s="260" t="s">
        <v>599</v>
      </c>
      <c r="E66" s="260" t="s">
        <v>1032</v>
      </c>
      <c r="F66" s="259" t="s">
        <v>1066</v>
      </c>
      <c r="G66" s="261" t="s">
        <v>2021</v>
      </c>
      <c r="H66" s="262" t="s">
        <v>1491</v>
      </c>
      <c r="I66" s="261">
        <v>0</v>
      </c>
      <c r="J66" s="261">
        <v>35205.47</v>
      </c>
      <c r="K66" s="261">
        <v>0</v>
      </c>
      <c r="L66" s="261">
        <v>35205.47</v>
      </c>
      <c r="M66" s="261">
        <v>0</v>
      </c>
      <c r="N66" s="263">
        <v>1</v>
      </c>
      <c r="O66" s="263">
        <v>1</v>
      </c>
      <c r="P66" s="260" t="s">
        <v>1459</v>
      </c>
      <c r="Q66" s="259" t="s">
        <v>594</v>
      </c>
      <c r="R66" s="259" t="s">
        <v>787</v>
      </c>
      <c r="S66" s="259" t="s">
        <v>787</v>
      </c>
      <c r="T66" s="259" t="s">
        <v>598</v>
      </c>
      <c r="U66" s="259" t="s">
        <v>849</v>
      </c>
      <c r="V66" s="259" t="s">
        <v>849</v>
      </c>
      <c r="W66" s="259" t="s">
        <v>1460</v>
      </c>
      <c r="X66" s="225"/>
    </row>
    <row r="67" spans="1:24" customFormat="1" ht="36" x14ac:dyDescent="0.2">
      <c r="A67" s="259" t="s">
        <v>153</v>
      </c>
      <c r="B67" s="260" t="s">
        <v>158</v>
      </c>
      <c r="C67" s="259" t="s">
        <v>237</v>
      </c>
      <c r="D67" s="260" t="s">
        <v>600</v>
      </c>
      <c r="E67" s="260" t="s">
        <v>1032</v>
      </c>
      <c r="F67" s="259" t="s">
        <v>1066</v>
      </c>
      <c r="G67" s="261" t="s">
        <v>2021</v>
      </c>
      <c r="H67" s="262" t="s">
        <v>1491</v>
      </c>
      <c r="I67" s="261">
        <v>0</v>
      </c>
      <c r="J67" s="261">
        <v>35205.47</v>
      </c>
      <c r="K67" s="261">
        <v>0</v>
      </c>
      <c r="L67" s="261">
        <v>35205.47</v>
      </c>
      <c r="M67" s="261">
        <v>0</v>
      </c>
      <c r="N67" s="263">
        <v>1</v>
      </c>
      <c r="O67" s="263">
        <v>1</v>
      </c>
      <c r="P67" s="260" t="s">
        <v>1459</v>
      </c>
      <c r="Q67" s="259" t="s">
        <v>601</v>
      </c>
      <c r="R67" s="259" t="s">
        <v>548</v>
      </c>
      <c r="S67" s="259" t="s">
        <v>548</v>
      </c>
      <c r="T67" s="259" t="s">
        <v>602</v>
      </c>
      <c r="U67" s="259" t="s">
        <v>623</v>
      </c>
      <c r="V67" s="259" t="s">
        <v>623</v>
      </c>
      <c r="W67" s="259" t="s">
        <v>1460</v>
      </c>
      <c r="X67" s="225"/>
    </row>
    <row r="68" spans="1:24" customFormat="1" ht="36" x14ac:dyDescent="0.2">
      <c r="A68" s="259" t="s">
        <v>153</v>
      </c>
      <c r="B68" s="260" t="s">
        <v>158</v>
      </c>
      <c r="C68" s="259" t="s">
        <v>238</v>
      </c>
      <c r="D68" s="260" t="s">
        <v>597</v>
      </c>
      <c r="E68" s="260" t="s">
        <v>1159</v>
      </c>
      <c r="F68" s="259" t="s">
        <v>1066</v>
      </c>
      <c r="G68" s="261" t="s">
        <v>2021</v>
      </c>
      <c r="H68" s="262" t="s">
        <v>1491</v>
      </c>
      <c r="I68" s="261">
        <v>0</v>
      </c>
      <c r="J68" s="261">
        <v>34203.18</v>
      </c>
      <c r="K68" s="261">
        <v>0</v>
      </c>
      <c r="L68" s="261">
        <v>34203.18</v>
      </c>
      <c r="M68" s="261">
        <v>0</v>
      </c>
      <c r="N68" s="263">
        <v>1</v>
      </c>
      <c r="O68" s="263">
        <v>1</v>
      </c>
      <c r="P68" s="260" t="s">
        <v>1459</v>
      </c>
      <c r="Q68" s="259" t="s">
        <v>601</v>
      </c>
      <c r="R68" s="259" t="s">
        <v>548</v>
      </c>
      <c r="S68" s="259" t="s">
        <v>548</v>
      </c>
      <c r="T68" s="259" t="s">
        <v>602</v>
      </c>
      <c r="U68" s="259" t="s">
        <v>623</v>
      </c>
      <c r="V68" s="259" t="s">
        <v>623</v>
      </c>
      <c r="W68" s="259" t="s">
        <v>1460</v>
      </c>
      <c r="X68" s="225"/>
    </row>
    <row r="69" spans="1:24" customFormat="1" ht="36" x14ac:dyDescent="0.2">
      <c r="A69" s="259" t="s">
        <v>153</v>
      </c>
      <c r="B69" s="260" t="s">
        <v>158</v>
      </c>
      <c r="C69" s="259" t="s">
        <v>239</v>
      </c>
      <c r="D69" s="260" t="s">
        <v>603</v>
      </c>
      <c r="E69" s="260" t="s">
        <v>681</v>
      </c>
      <c r="F69" s="259" t="s">
        <v>1066</v>
      </c>
      <c r="G69" s="261" t="s">
        <v>2021</v>
      </c>
      <c r="H69" s="262" t="s">
        <v>1491</v>
      </c>
      <c r="I69" s="261">
        <v>0</v>
      </c>
      <c r="J69" s="261">
        <v>41022.089999999997</v>
      </c>
      <c r="K69" s="261">
        <v>0</v>
      </c>
      <c r="L69" s="261">
        <v>41022.089999999997</v>
      </c>
      <c r="M69" s="261">
        <v>0</v>
      </c>
      <c r="N69" s="263">
        <v>1</v>
      </c>
      <c r="O69" s="263">
        <v>1</v>
      </c>
      <c r="P69" s="260" t="s">
        <v>1459</v>
      </c>
      <c r="Q69" s="259" t="s">
        <v>601</v>
      </c>
      <c r="R69" s="259" t="s">
        <v>548</v>
      </c>
      <c r="S69" s="259" t="s">
        <v>548</v>
      </c>
      <c r="T69" s="259" t="s">
        <v>602</v>
      </c>
      <c r="U69" s="259" t="s">
        <v>623</v>
      </c>
      <c r="V69" s="259" t="s">
        <v>623</v>
      </c>
      <c r="W69" s="259" t="s">
        <v>1460</v>
      </c>
      <c r="X69" s="225"/>
    </row>
    <row r="70" spans="1:24" customFormat="1" ht="36" x14ac:dyDescent="0.2">
      <c r="A70" s="259" t="s">
        <v>153</v>
      </c>
      <c r="B70" s="260" t="s">
        <v>158</v>
      </c>
      <c r="C70" s="259" t="s">
        <v>850</v>
      </c>
      <c r="D70" s="260" t="s">
        <v>851</v>
      </c>
      <c r="E70" s="260" t="s">
        <v>681</v>
      </c>
      <c r="F70" s="259" t="s">
        <v>1066</v>
      </c>
      <c r="G70" s="261" t="s">
        <v>2021</v>
      </c>
      <c r="H70" s="262" t="s">
        <v>1492</v>
      </c>
      <c r="I70" s="261">
        <v>0</v>
      </c>
      <c r="J70" s="261">
        <v>348391.21</v>
      </c>
      <c r="K70" s="261">
        <v>0</v>
      </c>
      <c r="L70" s="261">
        <v>348391.21</v>
      </c>
      <c r="M70" s="261">
        <v>0</v>
      </c>
      <c r="N70" s="263">
        <v>1</v>
      </c>
      <c r="O70" s="263">
        <v>1</v>
      </c>
      <c r="P70" s="260" t="s">
        <v>1459</v>
      </c>
      <c r="Q70" s="259" t="s">
        <v>608</v>
      </c>
      <c r="R70" s="259" t="s">
        <v>863</v>
      </c>
      <c r="S70" s="259" t="s">
        <v>863</v>
      </c>
      <c r="T70" s="259" t="s">
        <v>636</v>
      </c>
      <c r="U70" s="259" t="s">
        <v>1728</v>
      </c>
      <c r="V70" s="259" t="s">
        <v>1728</v>
      </c>
      <c r="W70" s="259" t="s">
        <v>1460</v>
      </c>
      <c r="X70" s="225"/>
    </row>
    <row r="71" spans="1:24" customFormat="1" ht="135" x14ac:dyDescent="0.2">
      <c r="A71" s="259" t="s">
        <v>153</v>
      </c>
      <c r="B71" s="260" t="s">
        <v>158</v>
      </c>
      <c r="C71" s="259" t="s">
        <v>769</v>
      </c>
      <c r="D71" s="260" t="s">
        <v>1282</v>
      </c>
      <c r="E71" s="260" t="s">
        <v>1032</v>
      </c>
      <c r="F71" s="259" t="s">
        <v>1284</v>
      </c>
      <c r="G71" s="261" t="s">
        <v>2021</v>
      </c>
      <c r="H71" s="262" t="s">
        <v>1493</v>
      </c>
      <c r="I71" s="261">
        <v>0</v>
      </c>
      <c r="J71" s="261">
        <v>13317765</v>
      </c>
      <c r="K71" s="261">
        <v>0</v>
      </c>
      <c r="L71" s="261">
        <v>1240997.26</v>
      </c>
      <c r="M71" s="261">
        <v>0</v>
      </c>
      <c r="N71" s="263">
        <v>9.318359799861313E-2</v>
      </c>
      <c r="O71" s="263">
        <v>0.53</v>
      </c>
      <c r="P71" s="260" t="s">
        <v>1459</v>
      </c>
      <c r="Q71" s="259" t="s">
        <v>844</v>
      </c>
      <c r="R71" s="259" t="s">
        <v>1609</v>
      </c>
      <c r="S71" s="259" t="s">
        <v>1609</v>
      </c>
      <c r="T71" s="259" t="s">
        <v>1729</v>
      </c>
      <c r="U71" s="259" t="s">
        <v>1945</v>
      </c>
      <c r="V71" s="259" t="s">
        <v>1945</v>
      </c>
      <c r="W71" s="259" t="s">
        <v>1460</v>
      </c>
      <c r="X71" s="225"/>
    </row>
    <row r="72" spans="1:24" customFormat="1" ht="36" x14ac:dyDescent="0.2">
      <c r="A72" s="259" t="s">
        <v>153</v>
      </c>
      <c r="B72" s="260" t="s">
        <v>158</v>
      </c>
      <c r="C72" s="259" t="s">
        <v>852</v>
      </c>
      <c r="D72" s="260" t="s">
        <v>853</v>
      </c>
      <c r="E72" s="260" t="s">
        <v>1286</v>
      </c>
      <c r="F72" s="259" t="s">
        <v>1066</v>
      </c>
      <c r="G72" s="261" t="s">
        <v>2021</v>
      </c>
      <c r="H72" s="262" t="s">
        <v>1494</v>
      </c>
      <c r="I72" s="261">
        <v>0</v>
      </c>
      <c r="J72" s="261">
        <v>457979.44</v>
      </c>
      <c r="K72" s="261">
        <v>0</v>
      </c>
      <c r="L72" s="261">
        <v>408270.21</v>
      </c>
      <c r="M72" s="261">
        <v>0</v>
      </c>
      <c r="N72" s="263">
        <v>0.89145969085424448</v>
      </c>
      <c r="O72" s="263">
        <v>1</v>
      </c>
      <c r="P72" s="260" t="s">
        <v>1459</v>
      </c>
      <c r="Q72" s="259" t="s">
        <v>636</v>
      </c>
      <c r="R72" s="259" t="s">
        <v>636</v>
      </c>
      <c r="S72" s="259" t="s">
        <v>636</v>
      </c>
      <c r="T72" s="259" t="s">
        <v>854</v>
      </c>
      <c r="U72" s="259" t="s">
        <v>854</v>
      </c>
      <c r="V72" s="259" t="s">
        <v>854</v>
      </c>
      <c r="W72" s="259" t="s">
        <v>1460</v>
      </c>
      <c r="X72" s="225"/>
    </row>
    <row r="73" spans="1:24" customFormat="1" ht="72" x14ac:dyDescent="0.2">
      <c r="A73" s="259" t="s">
        <v>154</v>
      </c>
      <c r="B73" s="260" t="s">
        <v>150</v>
      </c>
      <c r="C73" s="259" t="s">
        <v>218</v>
      </c>
      <c r="D73" s="260" t="s">
        <v>604</v>
      </c>
      <c r="E73" s="260" t="s">
        <v>1032</v>
      </c>
      <c r="F73" s="259" t="s">
        <v>1066</v>
      </c>
      <c r="G73" s="261" t="s">
        <v>2021</v>
      </c>
      <c r="H73" s="262" t="s">
        <v>1495</v>
      </c>
      <c r="I73" s="261">
        <v>0</v>
      </c>
      <c r="J73" s="261">
        <v>2166277.41</v>
      </c>
      <c r="K73" s="261">
        <v>0</v>
      </c>
      <c r="L73" s="261">
        <v>2166277.41</v>
      </c>
      <c r="M73" s="261">
        <v>2166277.41</v>
      </c>
      <c r="N73" s="263">
        <v>1</v>
      </c>
      <c r="O73" s="263">
        <v>1</v>
      </c>
      <c r="P73" s="260" t="s">
        <v>1496</v>
      </c>
      <c r="Q73" s="259" t="s">
        <v>544</v>
      </c>
      <c r="R73" s="259" t="s">
        <v>605</v>
      </c>
      <c r="S73" s="259" t="s">
        <v>605</v>
      </c>
      <c r="T73" s="259" t="s">
        <v>512</v>
      </c>
      <c r="U73" s="259" t="s">
        <v>673</v>
      </c>
      <c r="V73" s="259" t="s">
        <v>673</v>
      </c>
      <c r="W73" s="259" t="s">
        <v>855</v>
      </c>
      <c r="X73" s="225"/>
    </row>
    <row r="74" spans="1:24" customFormat="1" ht="81" x14ac:dyDescent="0.2">
      <c r="A74" s="259" t="s">
        <v>154</v>
      </c>
      <c r="B74" s="260" t="s">
        <v>150</v>
      </c>
      <c r="C74" s="259" t="s">
        <v>240</v>
      </c>
      <c r="D74" s="260" t="s">
        <v>606</v>
      </c>
      <c r="E74" s="260" t="s">
        <v>1032</v>
      </c>
      <c r="F74" s="259" t="s">
        <v>1066</v>
      </c>
      <c r="G74" s="261" t="s">
        <v>2021</v>
      </c>
      <c r="H74" s="262" t="s">
        <v>1497</v>
      </c>
      <c r="I74" s="261">
        <v>0</v>
      </c>
      <c r="J74" s="261">
        <v>2181830.3199999998</v>
      </c>
      <c r="K74" s="261">
        <v>0</v>
      </c>
      <c r="L74" s="261">
        <v>2181830.3199999998</v>
      </c>
      <c r="M74" s="261">
        <v>0</v>
      </c>
      <c r="N74" s="263">
        <v>1</v>
      </c>
      <c r="O74" s="263">
        <v>0.9</v>
      </c>
      <c r="P74" s="260" t="s">
        <v>856</v>
      </c>
      <c r="Q74" s="259" t="s">
        <v>607</v>
      </c>
      <c r="R74" s="259" t="s">
        <v>857</v>
      </c>
      <c r="S74" s="259" t="s">
        <v>857</v>
      </c>
      <c r="T74" s="259" t="s">
        <v>534</v>
      </c>
      <c r="U74" s="259" t="s">
        <v>858</v>
      </c>
      <c r="V74" s="259" t="s">
        <v>858</v>
      </c>
      <c r="W74" s="259" t="s">
        <v>1460</v>
      </c>
      <c r="X74" s="225"/>
    </row>
    <row r="75" spans="1:24" customFormat="1" ht="81" x14ac:dyDescent="0.2">
      <c r="A75" s="259" t="s">
        <v>154</v>
      </c>
      <c r="B75" s="260" t="s">
        <v>150</v>
      </c>
      <c r="C75" s="259" t="s">
        <v>241</v>
      </c>
      <c r="D75" s="260" t="s">
        <v>1294</v>
      </c>
      <c r="E75" s="260" t="s">
        <v>681</v>
      </c>
      <c r="F75" s="259" t="s">
        <v>1066</v>
      </c>
      <c r="G75" s="261" t="s">
        <v>2021</v>
      </c>
      <c r="H75" s="262" t="s">
        <v>1498</v>
      </c>
      <c r="I75" s="261">
        <v>0</v>
      </c>
      <c r="J75" s="261">
        <v>934793.73</v>
      </c>
      <c r="K75" s="261">
        <v>0</v>
      </c>
      <c r="L75" s="261">
        <v>934793.73</v>
      </c>
      <c r="M75" s="261">
        <v>934793.73</v>
      </c>
      <c r="N75" s="263">
        <v>1</v>
      </c>
      <c r="O75" s="263">
        <v>1</v>
      </c>
      <c r="P75" s="260" t="s">
        <v>677</v>
      </c>
      <c r="Q75" s="259" t="s">
        <v>607</v>
      </c>
      <c r="R75" s="259" t="s">
        <v>857</v>
      </c>
      <c r="S75" s="259" t="s">
        <v>857</v>
      </c>
      <c r="T75" s="259" t="s">
        <v>608</v>
      </c>
      <c r="U75" s="259" t="s">
        <v>859</v>
      </c>
      <c r="V75" s="259" t="s">
        <v>859</v>
      </c>
      <c r="W75" s="259" t="s">
        <v>582</v>
      </c>
      <c r="X75" s="225"/>
    </row>
    <row r="76" spans="1:24" customFormat="1" ht="36" x14ac:dyDescent="0.2">
      <c r="A76" s="259" t="s">
        <v>154</v>
      </c>
      <c r="B76" s="260" t="s">
        <v>150</v>
      </c>
      <c r="C76" s="259" t="s">
        <v>860</v>
      </c>
      <c r="D76" s="260" t="s">
        <v>861</v>
      </c>
      <c r="E76" s="260" t="s">
        <v>681</v>
      </c>
      <c r="F76" s="259" t="s">
        <v>1066</v>
      </c>
      <c r="G76" s="261" t="s">
        <v>2021</v>
      </c>
      <c r="H76" s="262" t="s">
        <v>1946</v>
      </c>
      <c r="I76" s="261">
        <v>0</v>
      </c>
      <c r="J76" s="261">
        <v>1354652.63</v>
      </c>
      <c r="K76" s="261">
        <v>0</v>
      </c>
      <c r="L76" s="261">
        <v>1354652.63</v>
      </c>
      <c r="M76" s="261">
        <v>0</v>
      </c>
      <c r="N76" s="263">
        <v>1</v>
      </c>
      <c r="O76" s="263">
        <v>1</v>
      </c>
      <c r="P76" s="260" t="s">
        <v>1459</v>
      </c>
      <c r="Q76" s="259" t="s">
        <v>608</v>
      </c>
      <c r="R76" s="259" t="s">
        <v>863</v>
      </c>
      <c r="S76" s="259" t="s">
        <v>863</v>
      </c>
      <c r="T76" s="259" t="s">
        <v>506</v>
      </c>
      <c r="U76" s="259" t="s">
        <v>1714</v>
      </c>
      <c r="V76" s="259" t="s">
        <v>1714</v>
      </c>
      <c r="W76" s="259" t="s">
        <v>1460</v>
      </c>
      <c r="X76" s="225"/>
    </row>
    <row r="77" spans="1:24" customFormat="1" ht="54" x14ac:dyDescent="0.2">
      <c r="A77" s="259" t="s">
        <v>154</v>
      </c>
      <c r="B77" s="260" t="s">
        <v>150</v>
      </c>
      <c r="C77" s="259" t="s">
        <v>777</v>
      </c>
      <c r="D77" s="260" t="s">
        <v>862</v>
      </c>
      <c r="E77" s="260" t="s">
        <v>1090</v>
      </c>
      <c r="F77" s="259" t="s">
        <v>1298</v>
      </c>
      <c r="G77" s="261" t="s">
        <v>2021</v>
      </c>
      <c r="H77" s="262" t="s">
        <v>1499</v>
      </c>
      <c r="I77" s="261">
        <v>0</v>
      </c>
      <c r="J77" s="261">
        <v>13620437.710000001</v>
      </c>
      <c r="K77" s="261">
        <v>0</v>
      </c>
      <c r="L77" s="261">
        <v>4388102.76</v>
      </c>
      <c r="M77" s="261">
        <v>0</v>
      </c>
      <c r="N77" s="263">
        <v>0.32217046569496771</v>
      </c>
      <c r="O77" s="263">
        <v>0.52</v>
      </c>
      <c r="P77" s="260" t="s">
        <v>1459</v>
      </c>
      <c r="Q77" s="259" t="s">
        <v>863</v>
      </c>
      <c r="R77" s="259" t="s">
        <v>1728</v>
      </c>
      <c r="S77" s="259" t="s">
        <v>1728</v>
      </c>
      <c r="T77" s="259" t="s">
        <v>864</v>
      </c>
      <c r="U77" s="259" t="s">
        <v>1947</v>
      </c>
      <c r="V77" s="259" t="s">
        <v>1947</v>
      </c>
      <c r="W77" s="259" t="s">
        <v>1460</v>
      </c>
      <c r="X77" s="225"/>
    </row>
    <row r="78" spans="1:24" customFormat="1" ht="54" x14ac:dyDescent="0.2">
      <c r="A78" s="259" t="s">
        <v>154</v>
      </c>
      <c r="B78" s="260" t="s">
        <v>150</v>
      </c>
      <c r="C78" s="259" t="s">
        <v>865</v>
      </c>
      <c r="D78" s="260" t="s">
        <v>866</v>
      </c>
      <c r="E78" s="260" t="s">
        <v>1090</v>
      </c>
      <c r="F78" s="259" t="s">
        <v>1066</v>
      </c>
      <c r="G78" s="261" t="s">
        <v>2021</v>
      </c>
      <c r="H78" s="262" t="s">
        <v>1500</v>
      </c>
      <c r="I78" s="261">
        <v>0</v>
      </c>
      <c r="J78" s="261">
        <v>9080291.8100000005</v>
      </c>
      <c r="K78" s="261">
        <v>0</v>
      </c>
      <c r="L78" s="261">
        <v>2925401.84</v>
      </c>
      <c r="M78" s="261">
        <v>0</v>
      </c>
      <c r="N78" s="263">
        <v>0.32217046557670043</v>
      </c>
      <c r="O78" s="263">
        <v>0.15</v>
      </c>
      <c r="P78" s="260" t="s">
        <v>1459</v>
      </c>
      <c r="Q78" s="259" t="s">
        <v>863</v>
      </c>
      <c r="R78" s="259" t="s">
        <v>1728</v>
      </c>
      <c r="S78" s="259" t="s">
        <v>1728</v>
      </c>
      <c r="T78" s="259" t="s">
        <v>864</v>
      </c>
      <c r="U78" s="259" t="s">
        <v>1947</v>
      </c>
      <c r="V78" s="259" t="s">
        <v>1947</v>
      </c>
      <c r="W78" s="259" t="s">
        <v>1460</v>
      </c>
      <c r="X78" s="225"/>
    </row>
    <row r="79" spans="1:24" customFormat="1" ht="36" x14ac:dyDescent="0.2">
      <c r="A79" s="259" t="s">
        <v>154</v>
      </c>
      <c r="B79" s="260" t="s">
        <v>150</v>
      </c>
      <c r="C79" s="259" t="s">
        <v>1731</v>
      </c>
      <c r="D79" s="260" t="s">
        <v>1732</v>
      </c>
      <c r="E79" s="260" t="s">
        <v>681</v>
      </c>
      <c r="F79" s="259" t="s">
        <v>1066</v>
      </c>
      <c r="G79" s="261" t="s">
        <v>2021</v>
      </c>
      <c r="H79" s="262" t="s">
        <v>1948</v>
      </c>
      <c r="I79" s="261">
        <v>0</v>
      </c>
      <c r="J79" s="261">
        <v>5405650.7199999997</v>
      </c>
      <c r="K79" s="261">
        <v>0</v>
      </c>
      <c r="L79" s="261">
        <v>0</v>
      </c>
      <c r="M79" s="261">
        <v>0</v>
      </c>
      <c r="N79" s="263">
        <v>0</v>
      </c>
      <c r="O79" s="263">
        <v>0.33</v>
      </c>
      <c r="P79" s="260" t="s">
        <v>1459</v>
      </c>
      <c r="Q79" s="259" t="s">
        <v>1734</v>
      </c>
      <c r="R79" s="259" t="s">
        <v>1734</v>
      </c>
      <c r="S79" s="259" t="s">
        <v>1734</v>
      </c>
      <c r="T79" s="259" t="s">
        <v>1735</v>
      </c>
      <c r="U79" s="259" t="s">
        <v>1735</v>
      </c>
      <c r="V79" s="259" t="s">
        <v>1460</v>
      </c>
      <c r="W79" s="259" t="s">
        <v>1460</v>
      </c>
      <c r="X79" s="225"/>
    </row>
    <row r="80" spans="1:24" customFormat="1" ht="36" x14ac:dyDescent="0.2">
      <c r="A80" s="259" t="s">
        <v>154</v>
      </c>
      <c r="B80" s="260" t="s">
        <v>150</v>
      </c>
      <c r="C80" s="259" t="s">
        <v>1736</v>
      </c>
      <c r="D80" s="260" t="s">
        <v>1737</v>
      </c>
      <c r="E80" s="260" t="s">
        <v>1739</v>
      </c>
      <c r="F80" s="259" t="s">
        <v>1066</v>
      </c>
      <c r="G80" s="261" t="s">
        <v>2021</v>
      </c>
      <c r="H80" s="262" t="s">
        <v>1949</v>
      </c>
      <c r="I80" s="261">
        <v>0</v>
      </c>
      <c r="J80" s="261">
        <v>1879446.08</v>
      </c>
      <c r="K80" s="261">
        <v>0</v>
      </c>
      <c r="L80" s="261">
        <v>0</v>
      </c>
      <c r="M80" s="261">
        <v>0</v>
      </c>
      <c r="N80" s="263">
        <v>0</v>
      </c>
      <c r="O80" s="263">
        <v>0</v>
      </c>
      <c r="P80" s="260" t="s">
        <v>1459</v>
      </c>
      <c r="Q80" s="259" t="s">
        <v>1741</v>
      </c>
      <c r="R80" s="259" t="s">
        <v>1460</v>
      </c>
      <c r="S80" s="259" t="s">
        <v>1460</v>
      </c>
      <c r="T80" s="259" t="s">
        <v>1742</v>
      </c>
      <c r="U80" s="259" t="s">
        <v>1460</v>
      </c>
      <c r="V80" s="259" t="s">
        <v>1460</v>
      </c>
      <c r="W80" s="259" t="s">
        <v>1460</v>
      </c>
      <c r="X80" s="225"/>
    </row>
    <row r="81" spans="1:24" customFormat="1" ht="54" x14ac:dyDescent="0.2">
      <c r="A81" s="259" t="s">
        <v>430</v>
      </c>
      <c r="B81" s="260" t="s">
        <v>459</v>
      </c>
      <c r="C81" s="259" t="s">
        <v>139</v>
      </c>
      <c r="D81" s="260" t="s">
        <v>609</v>
      </c>
      <c r="E81" s="260" t="s">
        <v>681</v>
      </c>
      <c r="F81" s="259" t="s">
        <v>1066</v>
      </c>
      <c r="G81" s="261" t="s">
        <v>2021</v>
      </c>
      <c r="H81" s="262" t="s">
        <v>1501</v>
      </c>
      <c r="I81" s="261">
        <v>0</v>
      </c>
      <c r="J81" s="261">
        <v>1999280.33</v>
      </c>
      <c r="K81" s="261">
        <v>0</v>
      </c>
      <c r="L81" s="261">
        <v>1999280.33</v>
      </c>
      <c r="M81" s="261">
        <v>0</v>
      </c>
      <c r="N81" s="263">
        <v>1</v>
      </c>
      <c r="O81" s="263">
        <v>1</v>
      </c>
      <c r="P81" s="260" t="s">
        <v>674</v>
      </c>
      <c r="Q81" s="259" t="s">
        <v>544</v>
      </c>
      <c r="R81" s="259" t="s">
        <v>605</v>
      </c>
      <c r="S81" s="259" t="s">
        <v>605</v>
      </c>
      <c r="T81" s="259" t="s">
        <v>512</v>
      </c>
      <c r="U81" s="259" t="s">
        <v>673</v>
      </c>
      <c r="V81" s="259" t="s">
        <v>673</v>
      </c>
      <c r="W81" s="259" t="s">
        <v>1460</v>
      </c>
      <c r="X81" s="225"/>
    </row>
    <row r="82" spans="1:24" customFormat="1" ht="27" x14ac:dyDescent="0.2">
      <c r="A82" s="259" t="s">
        <v>430</v>
      </c>
      <c r="B82" s="260" t="s">
        <v>459</v>
      </c>
      <c r="C82" s="259" t="s">
        <v>235</v>
      </c>
      <c r="D82" s="260" t="s">
        <v>610</v>
      </c>
      <c r="E82" s="260" t="s">
        <v>1304</v>
      </c>
      <c r="F82" s="259" t="s">
        <v>1066</v>
      </c>
      <c r="G82" s="261" t="s">
        <v>2021</v>
      </c>
      <c r="H82" s="262" t="s">
        <v>1491</v>
      </c>
      <c r="I82" s="261">
        <v>0</v>
      </c>
      <c r="J82" s="261">
        <v>20976.33</v>
      </c>
      <c r="K82" s="261">
        <v>0</v>
      </c>
      <c r="L82" s="261">
        <v>20976.33</v>
      </c>
      <c r="M82" s="261">
        <v>0</v>
      </c>
      <c r="N82" s="263">
        <v>1</v>
      </c>
      <c r="O82" s="263">
        <v>1</v>
      </c>
      <c r="P82" s="260" t="s">
        <v>1459</v>
      </c>
      <c r="Q82" s="259" t="s">
        <v>594</v>
      </c>
      <c r="R82" s="259" t="s">
        <v>787</v>
      </c>
      <c r="S82" s="259" t="s">
        <v>787</v>
      </c>
      <c r="T82" s="259" t="s">
        <v>598</v>
      </c>
      <c r="U82" s="259" t="s">
        <v>849</v>
      </c>
      <c r="V82" s="259" t="s">
        <v>849</v>
      </c>
      <c r="W82" s="259" t="s">
        <v>1460</v>
      </c>
      <c r="X82" s="225"/>
    </row>
    <row r="83" spans="1:24" customFormat="1" ht="36" x14ac:dyDescent="0.2">
      <c r="A83" s="259" t="s">
        <v>430</v>
      </c>
      <c r="B83" s="260" t="s">
        <v>459</v>
      </c>
      <c r="C83" s="259" t="s">
        <v>867</v>
      </c>
      <c r="D83" s="260" t="s">
        <v>868</v>
      </c>
      <c r="E83" s="260" t="s">
        <v>1128</v>
      </c>
      <c r="F83" s="259" t="s">
        <v>1066</v>
      </c>
      <c r="G83" s="261" t="s">
        <v>2021</v>
      </c>
      <c r="H83" s="262" t="s">
        <v>1502</v>
      </c>
      <c r="I83" s="261">
        <v>0</v>
      </c>
      <c r="J83" s="261">
        <v>1556947.9</v>
      </c>
      <c r="K83" s="261">
        <v>0</v>
      </c>
      <c r="L83" s="261">
        <v>1556947.9</v>
      </c>
      <c r="M83" s="261">
        <v>0</v>
      </c>
      <c r="N83" s="263">
        <v>1</v>
      </c>
      <c r="O83" s="263">
        <v>1</v>
      </c>
      <c r="P83" s="260" t="s">
        <v>1459</v>
      </c>
      <c r="Q83" s="259" t="s">
        <v>550</v>
      </c>
      <c r="R83" s="259" t="s">
        <v>598</v>
      </c>
      <c r="S83" s="259" t="s">
        <v>598</v>
      </c>
      <c r="T83" s="259" t="s">
        <v>636</v>
      </c>
      <c r="U83" s="259" t="s">
        <v>869</v>
      </c>
      <c r="V83" s="259" t="s">
        <v>869</v>
      </c>
      <c r="W83" s="259" t="s">
        <v>1460</v>
      </c>
      <c r="X83" s="225"/>
    </row>
    <row r="84" spans="1:24" customFormat="1" ht="54" x14ac:dyDescent="0.2">
      <c r="A84" s="259" t="s">
        <v>430</v>
      </c>
      <c r="B84" s="260" t="s">
        <v>459</v>
      </c>
      <c r="C84" s="259" t="s">
        <v>870</v>
      </c>
      <c r="D84" s="260" t="s">
        <v>871</v>
      </c>
      <c r="E84" s="260" t="s">
        <v>1307</v>
      </c>
      <c r="F84" s="259" t="s">
        <v>1066</v>
      </c>
      <c r="G84" s="261" t="s">
        <v>2021</v>
      </c>
      <c r="H84" s="262" t="s">
        <v>1503</v>
      </c>
      <c r="I84" s="261">
        <v>0</v>
      </c>
      <c r="J84" s="261">
        <v>62274.8</v>
      </c>
      <c r="K84" s="261">
        <v>0</v>
      </c>
      <c r="L84" s="261">
        <v>62274.8</v>
      </c>
      <c r="M84" s="261">
        <v>0</v>
      </c>
      <c r="N84" s="263">
        <v>1</v>
      </c>
      <c r="O84" s="263">
        <v>1</v>
      </c>
      <c r="P84" s="260" t="s">
        <v>1459</v>
      </c>
      <c r="Q84" s="259" t="s">
        <v>550</v>
      </c>
      <c r="R84" s="259" t="s">
        <v>598</v>
      </c>
      <c r="S84" s="259" t="s">
        <v>598</v>
      </c>
      <c r="T84" s="259" t="s">
        <v>533</v>
      </c>
      <c r="U84" s="259" t="s">
        <v>525</v>
      </c>
      <c r="V84" s="259" t="s">
        <v>525</v>
      </c>
      <c r="W84" s="259" t="s">
        <v>1460</v>
      </c>
      <c r="X84" s="225"/>
    </row>
    <row r="85" spans="1:24" customFormat="1" ht="27" x14ac:dyDescent="0.2">
      <c r="A85" s="259" t="s">
        <v>430</v>
      </c>
      <c r="B85" s="260" t="s">
        <v>459</v>
      </c>
      <c r="C85" s="259" t="s">
        <v>872</v>
      </c>
      <c r="D85" s="260" t="s">
        <v>1309</v>
      </c>
      <c r="E85" s="260" t="s">
        <v>1128</v>
      </c>
      <c r="F85" s="259" t="s">
        <v>1066</v>
      </c>
      <c r="G85" s="261" t="s">
        <v>2021</v>
      </c>
      <c r="H85" s="262" t="s">
        <v>1504</v>
      </c>
      <c r="I85" s="261">
        <v>0</v>
      </c>
      <c r="J85" s="261">
        <v>71664.37</v>
      </c>
      <c r="K85" s="261">
        <v>0</v>
      </c>
      <c r="L85" s="261">
        <v>71664.37</v>
      </c>
      <c r="M85" s="261">
        <v>0</v>
      </c>
      <c r="N85" s="263">
        <v>1</v>
      </c>
      <c r="O85" s="263">
        <v>1</v>
      </c>
      <c r="P85" s="260" t="s">
        <v>1459</v>
      </c>
      <c r="Q85" s="259" t="s">
        <v>550</v>
      </c>
      <c r="R85" s="259" t="s">
        <v>598</v>
      </c>
      <c r="S85" s="259" t="s">
        <v>598</v>
      </c>
      <c r="T85" s="259" t="s">
        <v>533</v>
      </c>
      <c r="U85" s="259" t="s">
        <v>525</v>
      </c>
      <c r="V85" s="259" t="s">
        <v>525</v>
      </c>
      <c r="W85" s="259" t="s">
        <v>1460</v>
      </c>
      <c r="X85" s="225"/>
    </row>
    <row r="86" spans="1:24" customFormat="1" ht="27" x14ac:dyDescent="0.2">
      <c r="A86" s="259" t="s">
        <v>430</v>
      </c>
      <c r="B86" s="260" t="s">
        <v>459</v>
      </c>
      <c r="C86" s="259" t="s">
        <v>873</v>
      </c>
      <c r="D86" s="260" t="s">
        <v>1309</v>
      </c>
      <c r="E86" s="260" t="s">
        <v>1211</v>
      </c>
      <c r="F86" s="259" t="s">
        <v>1066</v>
      </c>
      <c r="G86" s="261" t="s">
        <v>2021</v>
      </c>
      <c r="H86" s="262" t="s">
        <v>1505</v>
      </c>
      <c r="I86" s="261">
        <v>0</v>
      </c>
      <c r="J86" s="261">
        <v>45057.93</v>
      </c>
      <c r="K86" s="261">
        <v>0</v>
      </c>
      <c r="L86" s="261">
        <v>45057.93</v>
      </c>
      <c r="M86" s="261">
        <v>0</v>
      </c>
      <c r="N86" s="263">
        <v>1</v>
      </c>
      <c r="O86" s="263">
        <v>1</v>
      </c>
      <c r="P86" s="260" t="s">
        <v>1459</v>
      </c>
      <c r="Q86" s="259" t="s">
        <v>550</v>
      </c>
      <c r="R86" s="259" t="s">
        <v>598</v>
      </c>
      <c r="S86" s="259" t="s">
        <v>598</v>
      </c>
      <c r="T86" s="259" t="s">
        <v>533</v>
      </c>
      <c r="U86" s="259" t="s">
        <v>525</v>
      </c>
      <c r="V86" s="259" t="s">
        <v>525</v>
      </c>
      <c r="W86" s="259" t="s">
        <v>1460</v>
      </c>
      <c r="X86" s="225"/>
    </row>
    <row r="87" spans="1:24" customFormat="1" ht="54" x14ac:dyDescent="0.2">
      <c r="A87" s="259" t="s">
        <v>430</v>
      </c>
      <c r="B87" s="260" t="s">
        <v>459</v>
      </c>
      <c r="C87" s="259" t="s">
        <v>874</v>
      </c>
      <c r="D87" s="260" t="s">
        <v>1312</v>
      </c>
      <c r="E87" s="260" t="s">
        <v>681</v>
      </c>
      <c r="F87" s="259" t="s">
        <v>1066</v>
      </c>
      <c r="G87" s="261" t="s">
        <v>2021</v>
      </c>
      <c r="H87" s="262" t="s">
        <v>1506</v>
      </c>
      <c r="I87" s="261">
        <v>0</v>
      </c>
      <c r="J87" s="261">
        <v>1233253.6200000001</v>
      </c>
      <c r="K87" s="261">
        <v>0</v>
      </c>
      <c r="L87" s="261">
        <v>303719.32</v>
      </c>
      <c r="M87" s="261">
        <v>0</v>
      </c>
      <c r="N87" s="263">
        <v>0.24627482544912374</v>
      </c>
      <c r="O87" s="263">
        <v>0.8</v>
      </c>
      <c r="P87" s="260" t="s">
        <v>1459</v>
      </c>
      <c r="Q87" s="259" t="s">
        <v>636</v>
      </c>
      <c r="R87" s="259" t="s">
        <v>636</v>
      </c>
      <c r="S87" s="259" t="s">
        <v>1744</v>
      </c>
      <c r="T87" s="259" t="s">
        <v>854</v>
      </c>
      <c r="U87" s="259" t="s">
        <v>854</v>
      </c>
      <c r="V87" s="259" t="s">
        <v>854</v>
      </c>
      <c r="W87" s="259" t="s">
        <v>1460</v>
      </c>
      <c r="X87" s="225"/>
    </row>
    <row r="88" spans="1:24" customFormat="1" ht="45" x14ac:dyDescent="0.2">
      <c r="A88" s="259" t="s">
        <v>430</v>
      </c>
      <c r="B88" s="260" t="s">
        <v>459</v>
      </c>
      <c r="C88" s="259" t="s">
        <v>1745</v>
      </c>
      <c r="D88" s="260" t="s">
        <v>1746</v>
      </c>
      <c r="E88" s="260" t="s">
        <v>1126</v>
      </c>
      <c r="F88" s="259" t="s">
        <v>1066</v>
      </c>
      <c r="G88" s="261" t="s">
        <v>2021</v>
      </c>
      <c r="H88" s="262" t="s">
        <v>1950</v>
      </c>
      <c r="I88" s="261">
        <v>0</v>
      </c>
      <c r="J88" s="261">
        <v>2981130.09</v>
      </c>
      <c r="K88" s="261">
        <v>0</v>
      </c>
      <c r="L88" s="261">
        <v>0</v>
      </c>
      <c r="M88" s="261">
        <v>0</v>
      </c>
      <c r="N88" s="263">
        <v>0</v>
      </c>
      <c r="O88" s="263">
        <v>0.3</v>
      </c>
      <c r="P88" s="260" t="s">
        <v>1459</v>
      </c>
      <c r="Q88" s="259" t="s">
        <v>1734</v>
      </c>
      <c r="R88" s="259" t="s">
        <v>1734</v>
      </c>
      <c r="S88" s="259" t="s">
        <v>1734</v>
      </c>
      <c r="T88" s="259" t="s">
        <v>1735</v>
      </c>
      <c r="U88" s="259" t="s">
        <v>1735</v>
      </c>
      <c r="V88" s="259" t="s">
        <v>1460</v>
      </c>
      <c r="W88" s="259" t="s">
        <v>1460</v>
      </c>
      <c r="X88" s="225"/>
    </row>
    <row r="89" spans="1:24" customFormat="1" ht="27" x14ac:dyDescent="0.2">
      <c r="A89" s="259" t="s">
        <v>430</v>
      </c>
      <c r="B89" s="260" t="s">
        <v>459</v>
      </c>
      <c r="C89" s="259" t="s">
        <v>1747</v>
      </c>
      <c r="D89" s="260" t="s">
        <v>1748</v>
      </c>
      <c r="E89" s="260" t="s">
        <v>1128</v>
      </c>
      <c r="F89" s="259" t="s">
        <v>1066</v>
      </c>
      <c r="G89" s="261" t="s">
        <v>2021</v>
      </c>
      <c r="H89" s="262" t="s">
        <v>1951</v>
      </c>
      <c r="I89" s="261">
        <v>0</v>
      </c>
      <c r="J89" s="261">
        <v>93661.39</v>
      </c>
      <c r="K89" s="261">
        <v>0</v>
      </c>
      <c r="L89" s="261">
        <v>0</v>
      </c>
      <c r="M89" s="261">
        <v>0</v>
      </c>
      <c r="N89" s="263">
        <v>0</v>
      </c>
      <c r="O89" s="263">
        <v>0</v>
      </c>
      <c r="P89" s="260" t="s">
        <v>1459</v>
      </c>
      <c r="Q89" s="259" t="s">
        <v>1690</v>
      </c>
      <c r="R89" s="259" t="s">
        <v>1460</v>
      </c>
      <c r="S89" s="259" t="s">
        <v>1460</v>
      </c>
      <c r="T89" s="259" t="s">
        <v>493</v>
      </c>
      <c r="U89" s="259" t="s">
        <v>1460</v>
      </c>
      <c r="V89" s="259" t="s">
        <v>1460</v>
      </c>
      <c r="W89" s="259" t="s">
        <v>1460</v>
      </c>
      <c r="X89" s="225"/>
    </row>
    <row r="90" spans="1:24" customFormat="1" ht="36" x14ac:dyDescent="0.2">
      <c r="A90" s="259" t="s">
        <v>430</v>
      </c>
      <c r="B90" s="260" t="s">
        <v>459</v>
      </c>
      <c r="C90" s="259" t="s">
        <v>1750</v>
      </c>
      <c r="D90" s="260" t="s">
        <v>1751</v>
      </c>
      <c r="E90" s="260" t="s">
        <v>1032</v>
      </c>
      <c r="F90" s="259" t="s">
        <v>1066</v>
      </c>
      <c r="G90" s="261" t="s">
        <v>2021</v>
      </c>
      <c r="H90" s="262" t="s">
        <v>1952</v>
      </c>
      <c r="I90" s="261">
        <v>0</v>
      </c>
      <c r="J90" s="261">
        <v>110180.42</v>
      </c>
      <c r="K90" s="261">
        <v>0</v>
      </c>
      <c r="L90" s="261">
        <v>0</v>
      </c>
      <c r="M90" s="261">
        <v>0</v>
      </c>
      <c r="N90" s="263">
        <v>0</v>
      </c>
      <c r="O90" s="263">
        <v>0</v>
      </c>
      <c r="P90" s="260" t="s">
        <v>1459</v>
      </c>
      <c r="Q90" s="259" t="s">
        <v>1690</v>
      </c>
      <c r="R90" s="259" t="s">
        <v>1460</v>
      </c>
      <c r="S90" s="259" t="s">
        <v>1460</v>
      </c>
      <c r="T90" s="259" t="s">
        <v>493</v>
      </c>
      <c r="U90" s="259" t="s">
        <v>1460</v>
      </c>
      <c r="V90" s="259" t="s">
        <v>1460</v>
      </c>
      <c r="W90" s="259" t="s">
        <v>1460</v>
      </c>
      <c r="X90" s="225"/>
    </row>
    <row r="91" spans="1:24" customFormat="1" ht="36" x14ac:dyDescent="0.2">
      <c r="A91" s="259" t="s">
        <v>430</v>
      </c>
      <c r="B91" s="260" t="s">
        <v>459</v>
      </c>
      <c r="C91" s="259" t="s">
        <v>1753</v>
      </c>
      <c r="D91" s="260" t="s">
        <v>1751</v>
      </c>
      <c r="E91" s="260" t="s">
        <v>1076</v>
      </c>
      <c r="F91" s="259" t="s">
        <v>1066</v>
      </c>
      <c r="G91" s="261" t="s">
        <v>2021</v>
      </c>
      <c r="H91" s="262" t="s">
        <v>1951</v>
      </c>
      <c r="I91" s="261">
        <v>0</v>
      </c>
      <c r="J91" s="261">
        <v>66593.070000000007</v>
      </c>
      <c r="K91" s="261">
        <v>0</v>
      </c>
      <c r="L91" s="261">
        <v>0</v>
      </c>
      <c r="M91" s="261">
        <v>0</v>
      </c>
      <c r="N91" s="263">
        <v>0</v>
      </c>
      <c r="O91" s="263">
        <v>0</v>
      </c>
      <c r="P91" s="260" t="s">
        <v>1459</v>
      </c>
      <c r="Q91" s="259" t="s">
        <v>1690</v>
      </c>
      <c r="R91" s="259" t="s">
        <v>1460</v>
      </c>
      <c r="S91" s="259" t="s">
        <v>1460</v>
      </c>
      <c r="T91" s="259" t="s">
        <v>493</v>
      </c>
      <c r="U91" s="259" t="s">
        <v>1460</v>
      </c>
      <c r="V91" s="259" t="s">
        <v>1460</v>
      </c>
      <c r="W91" s="259" t="s">
        <v>1460</v>
      </c>
      <c r="X91" s="225"/>
    </row>
    <row r="92" spans="1:24" customFormat="1" ht="36" x14ac:dyDescent="0.2">
      <c r="A92" s="259" t="s">
        <v>430</v>
      </c>
      <c r="B92" s="260" t="s">
        <v>459</v>
      </c>
      <c r="C92" s="259" t="s">
        <v>1754</v>
      </c>
      <c r="D92" s="260" t="s">
        <v>1751</v>
      </c>
      <c r="E92" s="260" t="s">
        <v>1271</v>
      </c>
      <c r="F92" s="259" t="s">
        <v>1066</v>
      </c>
      <c r="G92" s="261" t="s">
        <v>2021</v>
      </c>
      <c r="H92" s="262" t="s">
        <v>1953</v>
      </c>
      <c r="I92" s="261">
        <v>0</v>
      </c>
      <c r="J92" s="261">
        <v>29603.85</v>
      </c>
      <c r="K92" s="261">
        <v>0</v>
      </c>
      <c r="L92" s="261">
        <v>0</v>
      </c>
      <c r="M92" s="261">
        <v>0</v>
      </c>
      <c r="N92" s="263">
        <v>0</v>
      </c>
      <c r="O92" s="263">
        <v>0</v>
      </c>
      <c r="P92" s="260" t="s">
        <v>1459</v>
      </c>
      <c r="Q92" s="259" t="s">
        <v>1690</v>
      </c>
      <c r="R92" s="259" t="s">
        <v>1460</v>
      </c>
      <c r="S92" s="259" t="s">
        <v>1460</v>
      </c>
      <c r="T92" s="259" t="s">
        <v>493</v>
      </c>
      <c r="U92" s="259" t="s">
        <v>1460</v>
      </c>
      <c r="V92" s="259" t="s">
        <v>1460</v>
      </c>
      <c r="W92" s="259" t="s">
        <v>1460</v>
      </c>
      <c r="X92" s="225"/>
    </row>
    <row r="93" spans="1:24" customFormat="1" ht="45" x14ac:dyDescent="0.2">
      <c r="A93" s="259" t="s">
        <v>149</v>
      </c>
      <c r="B93" s="260" t="s">
        <v>460</v>
      </c>
      <c r="C93" s="259" t="s">
        <v>219</v>
      </c>
      <c r="D93" s="260" t="s">
        <v>611</v>
      </c>
      <c r="E93" s="260" t="s">
        <v>681</v>
      </c>
      <c r="F93" s="259" t="s">
        <v>1319</v>
      </c>
      <c r="G93" s="261" t="s">
        <v>2022</v>
      </c>
      <c r="H93" s="262" t="s">
        <v>1507</v>
      </c>
      <c r="I93" s="261">
        <v>0</v>
      </c>
      <c r="J93" s="261">
        <v>193382.51</v>
      </c>
      <c r="K93" s="261">
        <v>0</v>
      </c>
      <c r="L93" s="261">
        <v>193382.51</v>
      </c>
      <c r="M93" s="261">
        <v>193382.51</v>
      </c>
      <c r="N93" s="263">
        <v>1</v>
      </c>
      <c r="O93" s="263">
        <v>1</v>
      </c>
      <c r="P93" s="260" t="s">
        <v>458</v>
      </c>
      <c r="Q93" s="259" t="s">
        <v>612</v>
      </c>
      <c r="R93" s="259" t="s">
        <v>487</v>
      </c>
      <c r="S93" s="259" t="s">
        <v>487</v>
      </c>
      <c r="T93" s="259" t="s">
        <v>613</v>
      </c>
      <c r="U93" s="259" t="s">
        <v>1508</v>
      </c>
      <c r="V93" s="259" t="s">
        <v>1508</v>
      </c>
      <c r="W93" s="259" t="s">
        <v>788</v>
      </c>
      <c r="X93" s="225"/>
    </row>
    <row r="94" spans="1:24" customFormat="1" ht="45" x14ac:dyDescent="0.2">
      <c r="A94" s="259" t="s">
        <v>149</v>
      </c>
      <c r="B94" s="260" t="s">
        <v>460</v>
      </c>
      <c r="C94" s="259" t="s">
        <v>220</v>
      </c>
      <c r="D94" s="260" t="s">
        <v>616</v>
      </c>
      <c r="E94" s="260" t="s">
        <v>681</v>
      </c>
      <c r="F94" s="259" t="s">
        <v>1319</v>
      </c>
      <c r="G94" s="261" t="s">
        <v>2022</v>
      </c>
      <c r="H94" s="262" t="s">
        <v>1509</v>
      </c>
      <c r="I94" s="261">
        <v>0</v>
      </c>
      <c r="J94" s="261">
        <v>612789.23</v>
      </c>
      <c r="K94" s="261">
        <v>0</v>
      </c>
      <c r="L94" s="261">
        <v>612789.23</v>
      </c>
      <c r="M94" s="261">
        <v>612789.23</v>
      </c>
      <c r="N94" s="263">
        <v>1</v>
      </c>
      <c r="O94" s="263">
        <v>1</v>
      </c>
      <c r="P94" s="260" t="s">
        <v>458</v>
      </c>
      <c r="Q94" s="259" t="s">
        <v>612</v>
      </c>
      <c r="R94" s="259" t="s">
        <v>1460</v>
      </c>
      <c r="S94" s="259" t="s">
        <v>614</v>
      </c>
      <c r="T94" s="259" t="s">
        <v>617</v>
      </c>
      <c r="U94" s="259" t="s">
        <v>1460</v>
      </c>
      <c r="V94" s="259" t="s">
        <v>875</v>
      </c>
      <c r="W94" s="259" t="s">
        <v>876</v>
      </c>
      <c r="X94" s="225"/>
    </row>
    <row r="95" spans="1:24" customFormat="1" ht="45" x14ac:dyDescent="0.2">
      <c r="A95" s="259" t="s">
        <v>149</v>
      </c>
      <c r="B95" s="260" t="s">
        <v>460</v>
      </c>
      <c r="C95" s="259" t="s">
        <v>877</v>
      </c>
      <c r="D95" s="260" t="s">
        <v>878</v>
      </c>
      <c r="E95" s="260" t="s">
        <v>681</v>
      </c>
      <c r="F95" s="259" t="s">
        <v>1319</v>
      </c>
      <c r="G95" s="261" t="s">
        <v>2022</v>
      </c>
      <c r="H95" s="262" t="s">
        <v>1510</v>
      </c>
      <c r="I95" s="261">
        <v>0</v>
      </c>
      <c r="J95" s="261">
        <v>160404.82</v>
      </c>
      <c r="K95" s="261">
        <v>0</v>
      </c>
      <c r="L95" s="261">
        <v>160404.82</v>
      </c>
      <c r="M95" s="261">
        <v>0</v>
      </c>
      <c r="N95" s="263">
        <v>1</v>
      </c>
      <c r="O95" s="263">
        <v>1</v>
      </c>
      <c r="P95" s="260" t="s">
        <v>1459</v>
      </c>
      <c r="Q95" s="259" t="s">
        <v>882</v>
      </c>
      <c r="R95" s="259" t="s">
        <v>1755</v>
      </c>
      <c r="S95" s="259" t="s">
        <v>1755</v>
      </c>
      <c r="T95" s="259" t="s">
        <v>506</v>
      </c>
      <c r="U95" s="259" t="s">
        <v>1756</v>
      </c>
      <c r="V95" s="259" t="s">
        <v>1756</v>
      </c>
      <c r="W95" s="259" t="s">
        <v>1460</v>
      </c>
      <c r="X95" s="225"/>
    </row>
    <row r="96" spans="1:24" customFormat="1" ht="45" x14ac:dyDescent="0.2">
      <c r="A96" s="259" t="s">
        <v>149</v>
      </c>
      <c r="B96" s="260" t="s">
        <v>460</v>
      </c>
      <c r="C96" s="259" t="s">
        <v>776</v>
      </c>
      <c r="D96" s="260" t="s">
        <v>880</v>
      </c>
      <c r="E96" s="260" t="s">
        <v>681</v>
      </c>
      <c r="F96" s="259" t="s">
        <v>1758</v>
      </c>
      <c r="G96" s="261" t="s">
        <v>2021</v>
      </c>
      <c r="H96" s="262" t="s">
        <v>1511</v>
      </c>
      <c r="I96" s="261">
        <v>0</v>
      </c>
      <c r="J96" s="261">
        <v>8975175</v>
      </c>
      <c r="K96" s="261">
        <v>0</v>
      </c>
      <c r="L96" s="261">
        <v>4354914.12</v>
      </c>
      <c r="M96" s="261">
        <v>0</v>
      </c>
      <c r="N96" s="263">
        <v>0.48521773892988163</v>
      </c>
      <c r="O96" s="263">
        <v>0.85</v>
      </c>
      <c r="P96" s="260" t="s">
        <v>1459</v>
      </c>
      <c r="Q96" s="259" t="s">
        <v>827</v>
      </c>
      <c r="R96" s="259" t="s">
        <v>1757</v>
      </c>
      <c r="S96" s="259" t="s">
        <v>1757</v>
      </c>
      <c r="T96" s="259" t="s">
        <v>570</v>
      </c>
      <c r="U96" s="259" t="s">
        <v>1954</v>
      </c>
      <c r="V96" s="259" t="s">
        <v>1460</v>
      </c>
      <c r="W96" s="259" t="s">
        <v>1460</v>
      </c>
      <c r="X96" s="225"/>
    </row>
    <row r="97" spans="1:24" customFormat="1" ht="45" x14ac:dyDescent="0.2">
      <c r="A97" s="259" t="s">
        <v>149</v>
      </c>
      <c r="B97" s="260" t="s">
        <v>460</v>
      </c>
      <c r="C97" s="259" t="s">
        <v>774</v>
      </c>
      <c r="D97" s="260" t="s">
        <v>881</v>
      </c>
      <c r="E97" s="260" t="s">
        <v>681</v>
      </c>
      <c r="F97" s="395" t="s">
        <v>2019</v>
      </c>
      <c r="G97" s="261" t="s">
        <v>2021</v>
      </c>
      <c r="H97" s="262" t="s">
        <v>1512</v>
      </c>
      <c r="I97" s="261">
        <v>0</v>
      </c>
      <c r="J97" s="261">
        <v>783062.57</v>
      </c>
      <c r="K97" s="261">
        <v>0</v>
      </c>
      <c r="L97" s="261">
        <v>683760.04</v>
      </c>
      <c r="M97" s="261">
        <v>0</v>
      </c>
      <c r="N97" s="263">
        <v>0.87318697917077059</v>
      </c>
      <c r="O97" s="263">
        <v>1</v>
      </c>
      <c r="P97" s="260" t="s">
        <v>1459</v>
      </c>
      <c r="Q97" s="259" t="s">
        <v>882</v>
      </c>
      <c r="R97" s="259" t="s">
        <v>1755</v>
      </c>
      <c r="S97" s="259" t="s">
        <v>1755</v>
      </c>
      <c r="T97" s="259" t="s">
        <v>506</v>
      </c>
      <c r="U97" s="259" t="s">
        <v>1756</v>
      </c>
      <c r="V97" s="259" t="s">
        <v>1756</v>
      </c>
      <c r="W97" s="259" t="s">
        <v>1460</v>
      </c>
      <c r="X97" s="225"/>
    </row>
    <row r="98" spans="1:24" customFormat="1" ht="72" x14ac:dyDescent="0.2">
      <c r="A98" s="259" t="s">
        <v>149</v>
      </c>
      <c r="B98" s="260" t="s">
        <v>460</v>
      </c>
      <c r="C98" s="259" t="s">
        <v>775</v>
      </c>
      <c r="D98" s="260" t="s">
        <v>883</v>
      </c>
      <c r="E98" s="260" t="s">
        <v>1325</v>
      </c>
      <c r="F98" s="395" t="s">
        <v>2019</v>
      </c>
      <c r="G98" s="261" t="s">
        <v>2021</v>
      </c>
      <c r="H98" s="262" t="s">
        <v>1513</v>
      </c>
      <c r="I98" s="261">
        <v>0</v>
      </c>
      <c r="J98" s="261">
        <v>3708750</v>
      </c>
      <c r="K98" s="261">
        <v>0</v>
      </c>
      <c r="L98" s="261">
        <v>2593712.6</v>
      </c>
      <c r="M98" s="261">
        <v>0</v>
      </c>
      <c r="N98" s="263">
        <v>0.69934953825412882</v>
      </c>
      <c r="O98" s="263">
        <v>0.85</v>
      </c>
      <c r="P98" s="260" t="s">
        <v>1459</v>
      </c>
      <c r="Q98" s="259" t="s">
        <v>844</v>
      </c>
      <c r="R98" s="259" t="s">
        <v>844</v>
      </c>
      <c r="S98" s="259" t="s">
        <v>844</v>
      </c>
      <c r="T98" s="259" t="s">
        <v>570</v>
      </c>
      <c r="U98" s="259" t="s">
        <v>1955</v>
      </c>
      <c r="V98" s="259" t="s">
        <v>1955</v>
      </c>
      <c r="W98" s="259" t="s">
        <v>1460</v>
      </c>
      <c r="X98" s="225"/>
    </row>
    <row r="99" spans="1:24" customFormat="1" ht="54" x14ac:dyDescent="0.2">
      <c r="A99" s="259" t="s">
        <v>149</v>
      </c>
      <c r="B99" s="260" t="s">
        <v>460</v>
      </c>
      <c r="C99" s="259" t="s">
        <v>1759</v>
      </c>
      <c r="D99" s="260" t="s">
        <v>1760</v>
      </c>
      <c r="E99" s="260" t="s">
        <v>681</v>
      </c>
      <c r="F99" s="259" t="s">
        <v>1106</v>
      </c>
      <c r="G99" s="261" t="s">
        <v>2021</v>
      </c>
      <c r="H99" s="262" t="s">
        <v>1956</v>
      </c>
      <c r="I99" s="261">
        <v>0</v>
      </c>
      <c r="J99" s="261">
        <v>971153.01</v>
      </c>
      <c r="K99" s="261">
        <v>0</v>
      </c>
      <c r="L99" s="261">
        <v>0</v>
      </c>
      <c r="M99" s="261">
        <v>0</v>
      </c>
      <c r="N99" s="263">
        <v>0</v>
      </c>
      <c r="O99" s="263">
        <v>0</v>
      </c>
      <c r="P99" s="260" t="s">
        <v>1459</v>
      </c>
      <c r="Q99" s="259" t="s">
        <v>1620</v>
      </c>
      <c r="R99" s="259" t="s">
        <v>1460</v>
      </c>
      <c r="S99" s="259" t="s">
        <v>1460</v>
      </c>
      <c r="T99" s="259" t="s">
        <v>1761</v>
      </c>
      <c r="U99" s="259" t="s">
        <v>1460</v>
      </c>
      <c r="V99" s="259" t="s">
        <v>1460</v>
      </c>
      <c r="W99" s="259" t="s">
        <v>1460</v>
      </c>
      <c r="X99" s="225"/>
    </row>
    <row r="100" spans="1:24" customFormat="1" ht="72" x14ac:dyDescent="0.2">
      <c r="A100" s="259" t="s">
        <v>149</v>
      </c>
      <c r="B100" s="260" t="s">
        <v>460</v>
      </c>
      <c r="C100" s="259" t="s">
        <v>1762</v>
      </c>
      <c r="D100" s="260" t="s">
        <v>1763</v>
      </c>
      <c r="E100" s="260" t="s">
        <v>1076</v>
      </c>
      <c r="F100" s="259" t="s">
        <v>1766</v>
      </c>
      <c r="G100" s="261" t="s">
        <v>2021</v>
      </c>
      <c r="H100" s="262" t="s">
        <v>1957</v>
      </c>
      <c r="I100" s="261">
        <v>0</v>
      </c>
      <c r="J100" s="261">
        <v>3635609.71</v>
      </c>
      <c r="K100" s="261">
        <v>0</v>
      </c>
      <c r="L100" s="261">
        <v>0</v>
      </c>
      <c r="M100" s="261">
        <v>0</v>
      </c>
      <c r="N100" s="263">
        <v>0</v>
      </c>
      <c r="O100" s="263">
        <v>0</v>
      </c>
      <c r="P100" s="260" t="s">
        <v>1459</v>
      </c>
      <c r="Q100" s="259" t="s">
        <v>1765</v>
      </c>
      <c r="R100" s="259" t="s">
        <v>1460</v>
      </c>
      <c r="S100" s="259" t="s">
        <v>1460</v>
      </c>
      <c r="T100" s="259" t="s">
        <v>590</v>
      </c>
      <c r="U100" s="259" t="s">
        <v>1460</v>
      </c>
      <c r="V100" s="259" t="s">
        <v>1460</v>
      </c>
      <c r="W100" s="259" t="s">
        <v>1460</v>
      </c>
      <c r="X100" s="225"/>
    </row>
    <row r="101" spans="1:24" customFormat="1" ht="63" x14ac:dyDescent="0.2">
      <c r="A101" s="259" t="s">
        <v>149</v>
      </c>
      <c r="B101" s="260" t="s">
        <v>460</v>
      </c>
      <c r="C101" s="259" t="s">
        <v>1767</v>
      </c>
      <c r="D101" s="260" t="s">
        <v>1768</v>
      </c>
      <c r="E101" s="260" t="s">
        <v>1094</v>
      </c>
      <c r="F101" s="259" t="s">
        <v>1766</v>
      </c>
      <c r="G101" s="261" t="s">
        <v>2021</v>
      </c>
      <c r="H101" s="262" t="s">
        <v>1958</v>
      </c>
      <c r="I101" s="261">
        <v>0</v>
      </c>
      <c r="J101" s="261">
        <v>4254493.29</v>
      </c>
      <c r="K101" s="261">
        <v>0</v>
      </c>
      <c r="L101" s="261">
        <v>0</v>
      </c>
      <c r="M101" s="261">
        <v>0</v>
      </c>
      <c r="N101" s="263">
        <v>0</v>
      </c>
      <c r="O101" s="263">
        <v>0</v>
      </c>
      <c r="P101" s="260" t="s">
        <v>1459</v>
      </c>
      <c r="Q101" s="259" t="s">
        <v>1765</v>
      </c>
      <c r="R101" s="259" t="s">
        <v>1460</v>
      </c>
      <c r="S101" s="259" t="s">
        <v>1460</v>
      </c>
      <c r="T101" s="259" t="s">
        <v>590</v>
      </c>
      <c r="U101" s="259" t="s">
        <v>1460</v>
      </c>
      <c r="V101" s="259" t="s">
        <v>1460</v>
      </c>
      <c r="W101" s="259" t="s">
        <v>1460</v>
      </c>
      <c r="X101" s="225"/>
    </row>
    <row r="102" spans="1:24" customFormat="1" ht="45" x14ac:dyDescent="0.2">
      <c r="A102" s="259" t="s">
        <v>431</v>
      </c>
      <c r="B102" s="260" t="s">
        <v>675</v>
      </c>
      <c r="C102" s="259" t="s">
        <v>232</v>
      </c>
      <c r="D102" s="260" t="s">
        <v>433</v>
      </c>
      <c r="E102" s="260" t="s">
        <v>1278</v>
      </c>
      <c r="F102" s="259" t="s">
        <v>1066</v>
      </c>
      <c r="G102" s="261" t="s">
        <v>2021</v>
      </c>
      <c r="H102" s="262" t="s">
        <v>1514</v>
      </c>
      <c r="I102" s="261">
        <v>0</v>
      </c>
      <c r="J102" s="261">
        <v>1015017.95</v>
      </c>
      <c r="K102" s="261">
        <v>0</v>
      </c>
      <c r="L102" s="261">
        <v>1015017.95</v>
      </c>
      <c r="M102" s="261">
        <v>1015017.95</v>
      </c>
      <c r="N102" s="263">
        <v>1</v>
      </c>
      <c r="O102" s="263">
        <v>1</v>
      </c>
      <c r="P102" s="260" t="s">
        <v>458</v>
      </c>
      <c r="Q102" s="259" t="s">
        <v>551</v>
      </c>
      <c r="R102" s="259" t="s">
        <v>601</v>
      </c>
      <c r="S102" s="259" t="s">
        <v>601</v>
      </c>
      <c r="T102" s="259" t="s">
        <v>582</v>
      </c>
      <c r="U102" s="259" t="s">
        <v>822</v>
      </c>
      <c r="V102" s="259" t="s">
        <v>822</v>
      </c>
      <c r="W102" s="259" t="s">
        <v>882</v>
      </c>
      <c r="X102" s="225"/>
    </row>
    <row r="103" spans="1:24" customFormat="1" ht="45" x14ac:dyDescent="0.2">
      <c r="A103" s="259" t="s">
        <v>431</v>
      </c>
      <c r="B103" s="260" t="s">
        <v>675</v>
      </c>
      <c r="C103" s="259" t="s">
        <v>618</v>
      </c>
      <c r="D103" s="260" t="s">
        <v>619</v>
      </c>
      <c r="E103" s="260" t="s">
        <v>1304</v>
      </c>
      <c r="F103" s="259" t="s">
        <v>1066</v>
      </c>
      <c r="G103" s="261" t="s">
        <v>2021</v>
      </c>
      <c r="H103" s="262" t="s">
        <v>1515</v>
      </c>
      <c r="I103" s="261">
        <v>0</v>
      </c>
      <c r="J103" s="261">
        <v>386052.15</v>
      </c>
      <c r="K103" s="261">
        <v>0</v>
      </c>
      <c r="L103" s="261">
        <v>386052.15</v>
      </c>
      <c r="M103" s="261">
        <v>386052.15</v>
      </c>
      <c r="N103" s="263">
        <v>1</v>
      </c>
      <c r="O103" s="263">
        <v>1</v>
      </c>
      <c r="P103" s="260" t="s">
        <v>458</v>
      </c>
      <c r="Q103" s="259" t="s">
        <v>594</v>
      </c>
      <c r="R103" s="259" t="s">
        <v>787</v>
      </c>
      <c r="S103" s="259" t="s">
        <v>787</v>
      </c>
      <c r="T103" s="259" t="s">
        <v>620</v>
      </c>
      <c r="U103" s="259" t="s">
        <v>876</v>
      </c>
      <c r="V103" s="259" t="s">
        <v>876</v>
      </c>
      <c r="W103" s="259" t="s">
        <v>884</v>
      </c>
      <c r="X103" s="225"/>
    </row>
    <row r="104" spans="1:24" customFormat="1" ht="45" x14ac:dyDescent="0.2">
      <c r="A104" s="259" t="s">
        <v>431</v>
      </c>
      <c r="B104" s="260" t="s">
        <v>675</v>
      </c>
      <c r="C104" s="259" t="s">
        <v>233</v>
      </c>
      <c r="D104" s="260" t="s">
        <v>619</v>
      </c>
      <c r="E104" s="260" t="s">
        <v>1332</v>
      </c>
      <c r="F104" s="259" t="s">
        <v>1066</v>
      </c>
      <c r="G104" s="261" t="s">
        <v>2021</v>
      </c>
      <c r="H104" s="262" t="s">
        <v>1516</v>
      </c>
      <c r="I104" s="261">
        <v>0</v>
      </c>
      <c r="J104" s="261">
        <v>471542.01</v>
      </c>
      <c r="K104" s="261">
        <v>0</v>
      </c>
      <c r="L104" s="261">
        <v>471542.01</v>
      </c>
      <c r="M104" s="261">
        <v>471542.01</v>
      </c>
      <c r="N104" s="263">
        <v>1</v>
      </c>
      <c r="O104" s="263">
        <v>1</v>
      </c>
      <c r="P104" s="260" t="s">
        <v>458</v>
      </c>
      <c r="Q104" s="259" t="s">
        <v>594</v>
      </c>
      <c r="R104" s="259" t="s">
        <v>787</v>
      </c>
      <c r="S104" s="259" t="s">
        <v>787</v>
      </c>
      <c r="T104" s="259" t="s">
        <v>620</v>
      </c>
      <c r="U104" s="259" t="s">
        <v>876</v>
      </c>
      <c r="V104" s="259" t="s">
        <v>876</v>
      </c>
      <c r="W104" s="259" t="s">
        <v>793</v>
      </c>
      <c r="X104" s="225"/>
    </row>
    <row r="105" spans="1:24" customFormat="1" ht="54" x14ac:dyDescent="0.2">
      <c r="A105" s="259" t="s">
        <v>431</v>
      </c>
      <c r="B105" s="260" t="s">
        <v>675</v>
      </c>
      <c r="C105" s="259" t="s">
        <v>885</v>
      </c>
      <c r="D105" s="260" t="s">
        <v>886</v>
      </c>
      <c r="E105" s="260" t="s">
        <v>1271</v>
      </c>
      <c r="F105" s="259" t="s">
        <v>1066</v>
      </c>
      <c r="G105" s="261" t="s">
        <v>2021</v>
      </c>
      <c r="H105" s="262" t="s">
        <v>1517</v>
      </c>
      <c r="I105" s="261">
        <v>0</v>
      </c>
      <c r="J105" s="261">
        <v>95454.73</v>
      </c>
      <c r="K105" s="261">
        <v>0</v>
      </c>
      <c r="L105" s="261">
        <v>0</v>
      </c>
      <c r="M105" s="261">
        <v>0</v>
      </c>
      <c r="N105" s="263">
        <v>0</v>
      </c>
      <c r="O105" s="263">
        <v>1</v>
      </c>
      <c r="P105" s="260" t="s">
        <v>1459</v>
      </c>
      <c r="Q105" s="259" t="s">
        <v>887</v>
      </c>
      <c r="R105" s="259" t="s">
        <v>1445</v>
      </c>
      <c r="S105" s="259" t="s">
        <v>1445</v>
      </c>
      <c r="T105" s="259" t="s">
        <v>636</v>
      </c>
      <c r="U105" s="259" t="s">
        <v>1609</v>
      </c>
      <c r="V105" s="259" t="s">
        <v>1609</v>
      </c>
      <c r="W105" s="259" t="s">
        <v>1460</v>
      </c>
      <c r="X105" s="225"/>
    </row>
    <row r="106" spans="1:24" customFormat="1" ht="27" x14ac:dyDescent="0.2">
      <c r="A106" s="259" t="s">
        <v>431</v>
      </c>
      <c r="B106" s="260" t="s">
        <v>675</v>
      </c>
      <c r="C106" s="259" t="s">
        <v>888</v>
      </c>
      <c r="D106" s="260" t="s">
        <v>433</v>
      </c>
      <c r="E106" s="260" t="s">
        <v>1271</v>
      </c>
      <c r="F106" s="259" t="s">
        <v>1066</v>
      </c>
      <c r="G106" s="261" t="s">
        <v>2021</v>
      </c>
      <c r="H106" s="262" t="s">
        <v>1518</v>
      </c>
      <c r="I106" s="261">
        <v>0</v>
      </c>
      <c r="J106" s="261">
        <v>602298.54</v>
      </c>
      <c r="K106" s="261">
        <v>0</v>
      </c>
      <c r="L106" s="261">
        <v>0</v>
      </c>
      <c r="M106" s="261">
        <v>0</v>
      </c>
      <c r="N106" s="263">
        <v>0</v>
      </c>
      <c r="O106" s="263">
        <v>1</v>
      </c>
      <c r="P106" s="260" t="s">
        <v>1459</v>
      </c>
      <c r="Q106" s="259" t="s">
        <v>887</v>
      </c>
      <c r="R106" s="259" t="s">
        <v>1445</v>
      </c>
      <c r="S106" s="259" t="s">
        <v>1445</v>
      </c>
      <c r="T106" s="259" t="s">
        <v>636</v>
      </c>
      <c r="U106" s="259" t="s">
        <v>1714</v>
      </c>
      <c r="V106" s="259" t="s">
        <v>1714</v>
      </c>
      <c r="W106" s="259" t="s">
        <v>1460</v>
      </c>
      <c r="X106" s="225"/>
    </row>
    <row r="107" spans="1:24" customFormat="1" ht="45" x14ac:dyDescent="0.2">
      <c r="A107" s="259" t="s">
        <v>431</v>
      </c>
      <c r="B107" s="260" t="s">
        <v>675</v>
      </c>
      <c r="C107" s="259" t="s">
        <v>889</v>
      </c>
      <c r="D107" s="260" t="s">
        <v>890</v>
      </c>
      <c r="E107" s="260" t="s">
        <v>1094</v>
      </c>
      <c r="F107" s="259" t="s">
        <v>1066</v>
      </c>
      <c r="G107" s="261" t="s">
        <v>2021</v>
      </c>
      <c r="H107" s="262" t="s">
        <v>1519</v>
      </c>
      <c r="I107" s="261">
        <v>0</v>
      </c>
      <c r="J107" s="261">
        <v>355625.19</v>
      </c>
      <c r="K107" s="261">
        <v>0</v>
      </c>
      <c r="L107" s="261">
        <v>0</v>
      </c>
      <c r="M107" s="261">
        <v>0</v>
      </c>
      <c r="N107" s="263">
        <v>0</v>
      </c>
      <c r="O107" s="263">
        <v>1</v>
      </c>
      <c r="P107" s="260" t="s">
        <v>1459</v>
      </c>
      <c r="Q107" s="259" t="s">
        <v>891</v>
      </c>
      <c r="R107" s="259" t="s">
        <v>1770</v>
      </c>
      <c r="S107" s="259" t="s">
        <v>1770</v>
      </c>
      <c r="T107" s="259" t="s">
        <v>879</v>
      </c>
      <c r="U107" s="259" t="s">
        <v>786</v>
      </c>
      <c r="V107" s="259" t="s">
        <v>786</v>
      </c>
      <c r="W107" s="259" t="s">
        <v>1460</v>
      </c>
      <c r="X107" s="225"/>
    </row>
    <row r="108" spans="1:24" customFormat="1" ht="36" x14ac:dyDescent="0.2">
      <c r="A108" s="259" t="s">
        <v>431</v>
      </c>
      <c r="B108" s="260" t="s">
        <v>675</v>
      </c>
      <c r="C108" s="259" t="s">
        <v>892</v>
      </c>
      <c r="D108" s="260" t="s">
        <v>893</v>
      </c>
      <c r="E108" s="260" t="s">
        <v>1094</v>
      </c>
      <c r="F108" s="259" t="s">
        <v>1066</v>
      </c>
      <c r="G108" s="261" t="s">
        <v>2021</v>
      </c>
      <c r="H108" s="262" t="s">
        <v>1517</v>
      </c>
      <c r="I108" s="261">
        <v>0</v>
      </c>
      <c r="J108" s="261">
        <v>529244.04</v>
      </c>
      <c r="K108" s="261">
        <v>0</v>
      </c>
      <c r="L108" s="261">
        <v>0</v>
      </c>
      <c r="M108" s="261">
        <v>0</v>
      </c>
      <c r="N108" s="263">
        <v>0</v>
      </c>
      <c r="O108" s="263">
        <v>1</v>
      </c>
      <c r="P108" s="260" t="s">
        <v>1459</v>
      </c>
      <c r="Q108" s="259" t="s">
        <v>891</v>
      </c>
      <c r="R108" s="259" t="s">
        <v>1770</v>
      </c>
      <c r="S108" s="259" t="s">
        <v>1770</v>
      </c>
      <c r="T108" s="259" t="s">
        <v>879</v>
      </c>
      <c r="U108" s="259" t="s">
        <v>786</v>
      </c>
      <c r="V108" s="259" t="s">
        <v>786</v>
      </c>
      <c r="W108" s="259" t="s">
        <v>1460</v>
      </c>
      <c r="X108" s="225"/>
    </row>
    <row r="109" spans="1:24" customFormat="1" ht="36" x14ac:dyDescent="0.2">
      <c r="A109" s="259" t="s">
        <v>431</v>
      </c>
      <c r="B109" s="260" t="s">
        <v>675</v>
      </c>
      <c r="C109" s="259" t="s">
        <v>894</v>
      </c>
      <c r="D109" s="260" t="s">
        <v>895</v>
      </c>
      <c r="E109" s="260" t="s">
        <v>1332</v>
      </c>
      <c r="F109" s="259" t="s">
        <v>1066</v>
      </c>
      <c r="G109" s="261" t="s">
        <v>2021</v>
      </c>
      <c r="H109" s="262" t="s">
        <v>1520</v>
      </c>
      <c r="I109" s="261">
        <v>0</v>
      </c>
      <c r="J109" s="261">
        <v>415057.12</v>
      </c>
      <c r="K109" s="261">
        <v>0</v>
      </c>
      <c r="L109" s="261">
        <v>0</v>
      </c>
      <c r="M109" s="261">
        <v>0</v>
      </c>
      <c r="N109" s="263">
        <v>0</v>
      </c>
      <c r="O109" s="263">
        <v>1</v>
      </c>
      <c r="P109" s="260" t="s">
        <v>1459</v>
      </c>
      <c r="Q109" s="259" t="s">
        <v>796</v>
      </c>
      <c r="R109" s="259" t="s">
        <v>533</v>
      </c>
      <c r="S109" s="259" t="s">
        <v>533</v>
      </c>
      <c r="T109" s="259" t="s">
        <v>896</v>
      </c>
      <c r="U109" s="259" t="s">
        <v>1959</v>
      </c>
      <c r="V109" s="259" t="s">
        <v>1959</v>
      </c>
      <c r="W109" s="259" t="s">
        <v>1460</v>
      </c>
      <c r="X109" s="225"/>
    </row>
    <row r="110" spans="1:24" customFormat="1" ht="27" x14ac:dyDescent="0.2">
      <c r="A110" s="259" t="s">
        <v>952</v>
      </c>
      <c r="B110" s="260" t="s">
        <v>897</v>
      </c>
      <c r="C110" s="259" t="s">
        <v>898</v>
      </c>
      <c r="D110" s="260" t="s">
        <v>899</v>
      </c>
      <c r="E110" s="260" t="s">
        <v>681</v>
      </c>
      <c r="F110" s="259" t="s">
        <v>1341</v>
      </c>
      <c r="G110" s="261" t="s">
        <v>2021</v>
      </c>
      <c r="H110" s="262" t="s">
        <v>1521</v>
      </c>
      <c r="I110" s="261">
        <v>0</v>
      </c>
      <c r="J110" s="261">
        <v>121375.66</v>
      </c>
      <c r="K110" s="261">
        <v>0</v>
      </c>
      <c r="L110" s="261">
        <v>0</v>
      </c>
      <c r="M110" s="261">
        <v>0</v>
      </c>
      <c r="N110" s="263">
        <v>0</v>
      </c>
      <c r="O110" s="263">
        <v>1</v>
      </c>
      <c r="P110" s="260" t="s">
        <v>1459</v>
      </c>
      <c r="Q110" s="259" t="s">
        <v>896</v>
      </c>
      <c r="R110" s="259" t="s">
        <v>896</v>
      </c>
      <c r="S110" s="259" t="s">
        <v>896</v>
      </c>
      <c r="T110" s="259" t="s">
        <v>900</v>
      </c>
      <c r="U110" s="259" t="s">
        <v>900</v>
      </c>
      <c r="V110" s="259" t="s">
        <v>900</v>
      </c>
      <c r="W110" s="259" t="s">
        <v>1460</v>
      </c>
      <c r="X110" s="225"/>
    </row>
    <row r="111" spans="1:24" customFormat="1" ht="27" x14ac:dyDescent="0.2">
      <c r="A111" s="259" t="s">
        <v>956</v>
      </c>
      <c r="B111" s="260" t="s">
        <v>901</v>
      </c>
      <c r="C111" s="259" t="s">
        <v>902</v>
      </c>
      <c r="D111" s="260" t="s">
        <v>543</v>
      </c>
      <c r="E111" s="260" t="s">
        <v>1161</v>
      </c>
      <c r="F111" s="259" t="s">
        <v>1066</v>
      </c>
      <c r="G111" s="261" t="s">
        <v>2021</v>
      </c>
      <c r="H111" s="262" t="s">
        <v>1464</v>
      </c>
      <c r="I111" s="261">
        <v>0</v>
      </c>
      <c r="J111" s="261">
        <v>230999.69</v>
      </c>
      <c r="K111" s="261">
        <v>0</v>
      </c>
      <c r="L111" s="261">
        <v>0</v>
      </c>
      <c r="M111" s="261">
        <v>0</v>
      </c>
      <c r="N111" s="263">
        <v>0</v>
      </c>
      <c r="O111" s="263">
        <v>1</v>
      </c>
      <c r="P111" s="260" t="s">
        <v>1459</v>
      </c>
      <c r="Q111" s="259" t="s">
        <v>879</v>
      </c>
      <c r="R111" s="259" t="s">
        <v>879</v>
      </c>
      <c r="S111" s="259" t="s">
        <v>879</v>
      </c>
      <c r="T111" s="259" t="s">
        <v>506</v>
      </c>
      <c r="U111" s="259" t="s">
        <v>506</v>
      </c>
      <c r="V111" s="259" t="s">
        <v>506</v>
      </c>
      <c r="W111" s="259" t="s">
        <v>1460</v>
      </c>
      <c r="X111" s="225"/>
    </row>
    <row r="112" spans="1:24" customFormat="1" ht="27" x14ac:dyDescent="0.2">
      <c r="A112" s="259" t="s">
        <v>956</v>
      </c>
      <c r="B112" s="260" t="s">
        <v>901</v>
      </c>
      <c r="C112" s="259" t="s">
        <v>903</v>
      </c>
      <c r="D112" s="260" t="s">
        <v>543</v>
      </c>
      <c r="E112" s="260" t="s">
        <v>1156</v>
      </c>
      <c r="F112" s="259" t="s">
        <v>1066</v>
      </c>
      <c r="G112" s="261" t="s">
        <v>2021</v>
      </c>
      <c r="H112" s="262" t="s">
        <v>1522</v>
      </c>
      <c r="I112" s="261">
        <v>0</v>
      </c>
      <c r="J112" s="261">
        <v>391285.02</v>
      </c>
      <c r="K112" s="261">
        <v>0</v>
      </c>
      <c r="L112" s="261">
        <v>0</v>
      </c>
      <c r="M112" s="261">
        <v>0</v>
      </c>
      <c r="N112" s="263">
        <v>0</v>
      </c>
      <c r="O112" s="263">
        <v>1</v>
      </c>
      <c r="P112" s="260" t="s">
        <v>1459</v>
      </c>
      <c r="Q112" s="259" t="s">
        <v>879</v>
      </c>
      <c r="R112" s="259" t="s">
        <v>879</v>
      </c>
      <c r="S112" s="259" t="s">
        <v>879</v>
      </c>
      <c r="T112" s="259" t="s">
        <v>506</v>
      </c>
      <c r="U112" s="259" t="s">
        <v>506</v>
      </c>
      <c r="V112" s="259" t="s">
        <v>506</v>
      </c>
      <c r="W112" s="259" t="s">
        <v>1460</v>
      </c>
      <c r="X112" s="225"/>
    </row>
    <row r="113" spans="1:24" customFormat="1" ht="27" x14ac:dyDescent="0.2">
      <c r="A113" s="259" t="s">
        <v>956</v>
      </c>
      <c r="B113" s="260" t="s">
        <v>901</v>
      </c>
      <c r="C113" s="259" t="s">
        <v>904</v>
      </c>
      <c r="D113" s="260" t="s">
        <v>543</v>
      </c>
      <c r="E113" s="260" t="s">
        <v>1102</v>
      </c>
      <c r="F113" s="259" t="s">
        <v>1066</v>
      </c>
      <c r="G113" s="261" t="s">
        <v>2021</v>
      </c>
      <c r="H113" s="262" t="s">
        <v>1478</v>
      </c>
      <c r="I113" s="261">
        <v>0</v>
      </c>
      <c r="J113" s="261">
        <v>480785.06</v>
      </c>
      <c r="K113" s="261">
        <v>0</v>
      </c>
      <c r="L113" s="261">
        <v>0</v>
      </c>
      <c r="M113" s="261">
        <v>0</v>
      </c>
      <c r="N113" s="263">
        <v>0</v>
      </c>
      <c r="O113" s="263">
        <v>1</v>
      </c>
      <c r="P113" s="260" t="s">
        <v>1459</v>
      </c>
      <c r="Q113" s="259" t="s">
        <v>879</v>
      </c>
      <c r="R113" s="259" t="s">
        <v>879</v>
      </c>
      <c r="S113" s="259" t="s">
        <v>879</v>
      </c>
      <c r="T113" s="259" t="s">
        <v>506</v>
      </c>
      <c r="U113" s="259" t="s">
        <v>506</v>
      </c>
      <c r="V113" s="259" t="s">
        <v>506</v>
      </c>
      <c r="W113" s="259" t="s">
        <v>1460</v>
      </c>
      <c r="X113" s="225"/>
    </row>
    <row r="114" spans="1:24" customFormat="1" ht="27" x14ac:dyDescent="0.2">
      <c r="A114" s="259" t="s">
        <v>956</v>
      </c>
      <c r="B114" s="260" t="s">
        <v>901</v>
      </c>
      <c r="C114" s="259" t="s">
        <v>905</v>
      </c>
      <c r="D114" s="260" t="s">
        <v>543</v>
      </c>
      <c r="E114" s="260" t="s">
        <v>1180</v>
      </c>
      <c r="F114" s="259" t="s">
        <v>1066</v>
      </c>
      <c r="G114" s="261" t="s">
        <v>2021</v>
      </c>
      <c r="H114" s="262" t="s">
        <v>1523</v>
      </c>
      <c r="I114" s="261">
        <v>0</v>
      </c>
      <c r="J114" s="261">
        <v>327009.65000000002</v>
      </c>
      <c r="K114" s="261">
        <v>0</v>
      </c>
      <c r="L114" s="261">
        <v>0</v>
      </c>
      <c r="M114" s="261">
        <v>0</v>
      </c>
      <c r="N114" s="263">
        <v>0</v>
      </c>
      <c r="O114" s="263">
        <v>1</v>
      </c>
      <c r="P114" s="260" t="s">
        <v>1459</v>
      </c>
      <c r="Q114" s="259" t="s">
        <v>879</v>
      </c>
      <c r="R114" s="259" t="s">
        <v>879</v>
      </c>
      <c r="S114" s="259" t="s">
        <v>879</v>
      </c>
      <c r="T114" s="259" t="s">
        <v>506</v>
      </c>
      <c r="U114" s="259" t="s">
        <v>506</v>
      </c>
      <c r="V114" s="259" t="s">
        <v>506</v>
      </c>
      <c r="W114" s="259" t="s">
        <v>1460</v>
      </c>
      <c r="X114" s="225"/>
    </row>
    <row r="115" spans="1:24" customFormat="1" ht="27" x14ac:dyDescent="0.2">
      <c r="A115" s="259" t="s">
        <v>956</v>
      </c>
      <c r="B115" s="260" t="s">
        <v>901</v>
      </c>
      <c r="C115" s="259" t="s">
        <v>906</v>
      </c>
      <c r="D115" s="260" t="s">
        <v>543</v>
      </c>
      <c r="E115" s="260" t="s">
        <v>1159</v>
      </c>
      <c r="F115" s="259" t="s">
        <v>1066</v>
      </c>
      <c r="G115" s="261" t="s">
        <v>2021</v>
      </c>
      <c r="H115" s="262" t="s">
        <v>1524</v>
      </c>
      <c r="I115" s="261">
        <v>0</v>
      </c>
      <c r="J115" s="261">
        <v>359581.56</v>
      </c>
      <c r="K115" s="261">
        <v>0</v>
      </c>
      <c r="L115" s="261">
        <v>0</v>
      </c>
      <c r="M115" s="261">
        <v>0</v>
      </c>
      <c r="N115" s="263">
        <v>0</v>
      </c>
      <c r="O115" s="263">
        <v>1</v>
      </c>
      <c r="P115" s="260" t="s">
        <v>1459</v>
      </c>
      <c r="Q115" s="259" t="s">
        <v>879</v>
      </c>
      <c r="R115" s="259" t="s">
        <v>879</v>
      </c>
      <c r="S115" s="259" t="s">
        <v>879</v>
      </c>
      <c r="T115" s="259" t="s">
        <v>506</v>
      </c>
      <c r="U115" s="259" t="s">
        <v>506</v>
      </c>
      <c r="V115" s="259" t="s">
        <v>506</v>
      </c>
      <c r="W115" s="259" t="s">
        <v>1460</v>
      </c>
      <c r="X115" s="225"/>
    </row>
    <row r="116" spans="1:24" customFormat="1" ht="27" x14ac:dyDescent="0.2">
      <c r="A116" s="259" t="s">
        <v>956</v>
      </c>
      <c r="B116" s="260" t="s">
        <v>901</v>
      </c>
      <c r="C116" s="259" t="s">
        <v>907</v>
      </c>
      <c r="D116" s="260" t="s">
        <v>543</v>
      </c>
      <c r="E116" s="260" t="s">
        <v>1185</v>
      </c>
      <c r="F116" s="259" t="s">
        <v>1066</v>
      </c>
      <c r="G116" s="261" t="s">
        <v>2021</v>
      </c>
      <c r="H116" s="262" t="s">
        <v>1462</v>
      </c>
      <c r="I116" s="261">
        <v>0</v>
      </c>
      <c r="J116" s="261">
        <v>134183.54999999999</v>
      </c>
      <c r="K116" s="261">
        <v>0</v>
      </c>
      <c r="L116" s="261">
        <v>0</v>
      </c>
      <c r="M116" s="261">
        <v>0</v>
      </c>
      <c r="N116" s="263">
        <v>0</v>
      </c>
      <c r="O116" s="263">
        <v>1</v>
      </c>
      <c r="P116" s="260" t="s">
        <v>1459</v>
      </c>
      <c r="Q116" s="259" t="s">
        <v>879</v>
      </c>
      <c r="R116" s="259" t="s">
        <v>879</v>
      </c>
      <c r="S116" s="259" t="s">
        <v>879</v>
      </c>
      <c r="T116" s="259" t="s">
        <v>506</v>
      </c>
      <c r="U116" s="259" t="s">
        <v>506</v>
      </c>
      <c r="V116" s="259" t="s">
        <v>506</v>
      </c>
      <c r="W116" s="259" t="s">
        <v>1460</v>
      </c>
      <c r="X116" s="225"/>
    </row>
    <row r="117" spans="1:24" customFormat="1" ht="18" x14ac:dyDescent="0.2">
      <c r="A117" s="259" t="s">
        <v>956</v>
      </c>
      <c r="B117" s="260" t="s">
        <v>901</v>
      </c>
      <c r="C117" s="259" t="s">
        <v>908</v>
      </c>
      <c r="D117" s="260" t="s">
        <v>807</v>
      </c>
      <c r="E117" s="260" t="s">
        <v>1182</v>
      </c>
      <c r="F117" s="259" t="s">
        <v>1066</v>
      </c>
      <c r="G117" s="261" t="s">
        <v>2021</v>
      </c>
      <c r="H117" s="262" t="s">
        <v>1525</v>
      </c>
      <c r="I117" s="261">
        <v>0</v>
      </c>
      <c r="J117" s="261">
        <v>63890.16</v>
      </c>
      <c r="K117" s="261">
        <v>0</v>
      </c>
      <c r="L117" s="261">
        <v>0</v>
      </c>
      <c r="M117" s="261">
        <v>0</v>
      </c>
      <c r="N117" s="263">
        <v>0</v>
      </c>
      <c r="O117" s="263">
        <v>1</v>
      </c>
      <c r="P117" s="260" t="s">
        <v>1459</v>
      </c>
      <c r="Q117" s="259" t="s">
        <v>879</v>
      </c>
      <c r="R117" s="259" t="s">
        <v>879</v>
      </c>
      <c r="S117" s="259" t="s">
        <v>879</v>
      </c>
      <c r="T117" s="259" t="s">
        <v>506</v>
      </c>
      <c r="U117" s="259" t="s">
        <v>506</v>
      </c>
      <c r="V117" s="259" t="s">
        <v>506</v>
      </c>
      <c r="W117" s="259" t="s">
        <v>1460</v>
      </c>
      <c r="X117" s="225"/>
    </row>
    <row r="118" spans="1:24" customFormat="1" ht="18" x14ac:dyDescent="0.2">
      <c r="A118" s="259" t="s">
        <v>956</v>
      </c>
      <c r="B118" s="260" t="s">
        <v>901</v>
      </c>
      <c r="C118" s="259" t="s">
        <v>1771</v>
      </c>
      <c r="D118" s="260" t="s">
        <v>1772</v>
      </c>
      <c r="E118" s="260" t="s">
        <v>1168</v>
      </c>
      <c r="F118" s="259" t="s">
        <v>1066</v>
      </c>
      <c r="G118" s="261" t="s">
        <v>2021</v>
      </c>
      <c r="H118" s="262" t="s">
        <v>1463</v>
      </c>
      <c r="I118" s="261">
        <v>0</v>
      </c>
      <c r="J118" s="261">
        <v>70689.94</v>
      </c>
      <c r="K118" s="261">
        <v>0</v>
      </c>
      <c r="L118" s="261">
        <v>0</v>
      </c>
      <c r="M118" s="261">
        <v>0</v>
      </c>
      <c r="N118" s="263">
        <v>0</v>
      </c>
      <c r="O118" s="263">
        <v>0.9</v>
      </c>
      <c r="P118" s="260" t="s">
        <v>1459</v>
      </c>
      <c r="Q118" s="259" t="s">
        <v>1773</v>
      </c>
      <c r="R118" s="259" t="s">
        <v>1773</v>
      </c>
      <c r="S118" s="259" t="s">
        <v>1773</v>
      </c>
      <c r="T118" s="259" t="s">
        <v>919</v>
      </c>
      <c r="U118" s="259" t="s">
        <v>919</v>
      </c>
      <c r="V118" s="259" t="s">
        <v>1460</v>
      </c>
      <c r="W118" s="259" t="s">
        <v>1460</v>
      </c>
      <c r="X118" s="225"/>
    </row>
    <row r="119" spans="1:24" customFormat="1" ht="27" x14ac:dyDescent="0.2">
      <c r="A119" s="259" t="s">
        <v>956</v>
      </c>
      <c r="B119" s="260" t="s">
        <v>901</v>
      </c>
      <c r="C119" s="259" t="s">
        <v>1774</v>
      </c>
      <c r="D119" s="260" t="s">
        <v>1772</v>
      </c>
      <c r="E119" s="260" t="s">
        <v>1176</v>
      </c>
      <c r="F119" s="259" t="s">
        <v>1066</v>
      </c>
      <c r="G119" s="261" t="s">
        <v>2021</v>
      </c>
      <c r="H119" s="262" t="s">
        <v>1479</v>
      </c>
      <c r="I119" s="261">
        <v>0</v>
      </c>
      <c r="J119" s="261">
        <v>48844.959999999999</v>
      </c>
      <c r="K119" s="261">
        <v>0</v>
      </c>
      <c r="L119" s="261">
        <v>0</v>
      </c>
      <c r="M119" s="261">
        <v>0</v>
      </c>
      <c r="N119" s="263">
        <v>0</v>
      </c>
      <c r="O119" s="263">
        <v>0.9</v>
      </c>
      <c r="P119" s="260" t="s">
        <v>1459</v>
      </c>
      <c r="Q119" s="259" t="s">
        <v>1773</v>
      </c>
      <c r="R119" s="259" t="s">
        <v>1773</v>
      </c>
      <c r="S119" s="259" t="s">
        <v>1773</v>
      </c>
      <c r="T119" s="259" t="s">
        <v>919</v>
      </c>
      <c r="U119" s="259" t="s">
        <v>919</v>
      </c>
      <c r="V119" s="259" t="s">
        <v>1460</v>
      </c>
      <c r="W119" s="259" t="s">
        <v>1460</v>
      </c>
      <c r="X119" s="225"/>
    </row>
    <row r="120" spans="1:24" customFormat="1" ht="18" x14ac:dyDescent="0.2">
      <c r="A120" s="259" t="s">
        <v>956</v>
      </c>
      <c r="B120" s="260" t="s">
        <v>901</v>
      </c>
      <c r="C120" s="259" t="s">
        <v>1775</v>
      </c>
      <c r="D120" s="260" t="s">
        <v>1776</v>
      </c>
      <c r="E120" s="260" t="s">
        <v>1223</v>
      </c>
      <c r="F120" s="259" t="s">
        <v>1066</v>
      </c>
      <c r="G120" s="261" t="s">
        <v>2021</v>
      </c>
      <c r="H120" s="262" t="s">
        <v>1463</v>
      </c>
      <c r="I120" s="261">
        <v>0</v>
      </c>
      <c r="J120" s="261">
        <v>70497.09</v>
      </c>
      <c r="K120" s="261">
        <v>0</v>
      </c>
      <c r="L120" s="261">
        <v>0</v>
      </c>
      <c r="M120" s="261">
        <v>0</v>
      </c>
      <c r="N120" s="263">
        <v>0</v>
      </c>
      <c r="O120" s="263">
        <v>0.9</v>
      </c>
      <c r="P120" s="260" t="s">
        <v>1459</v>
      </c>
      <c r="Q120" s="259" t="s">
        <v>1773</v>
      </c>
      <c r="R120" s="259" t="s">
        <v>1773</v>
      </c>
      <c r="S120" s="259" t="s">
        <v>1773</v>
      </c>
      <c r="T120" s="259" t="s">
        <v>919</v>
      </c>
      <c r="U120" s="259" t="s">
        <v>919</v>
      </c>
      <c r="V120" s="259" t="s">
        <v>1460</v>
      </c>
      <c r="W120" s="259" t="s">
        <v>1460</v>
      </c>
      <c r="X120" s="225"/>
    </row>
    <row r="121" spans="1:24" customFormat="1" ht="18" x14ac:dyDescent="0.2">
      <c r="A121" s="259" t="s">
        <v>956</v>
      </c>
      <c r="B121" s="260" t="s">
        <v>901</v>
      </c>
      <c r="C121" s="259" t="s">
        <v>1777</v>
      </c>
      <c r="D121" s="260" t="s">
        <v>1772</v>
      </c>
      <c r="E121" s="260" t="s">
        <v>1072</v>
      </c>
      <c r="F121" s="259" t="s">
        <v>1066</v>
      </c>
      <c r="G121" s="261" t="s">
        <v>2021</v>
      </c>
      <c r="H121" s="262" t="s">
        <v>1464</v>
      </c>
      <c r="I121" s="261">
        <v>0</v>
      </c>
      <c r="J121" s="261">
        <v>156315.01</v>
      </c>
      <c r="K121" s="261">
        <v>0</v>
      </c>
      <c r="L121" s="261">
        <v>0</v>
      </c>
      <c r="M121" s="261">
        <v>0</v>
      </c>
      <c r="N121" s="263">
        <v>0</v>
      </c>
      <c r="O121" s="263">
        <v>0.9</v>
      </c>
      <c r="P121" s="260" t="s">
        <v>1459</v>
      </c>
      <c r="Q121" s="259" t="s">
        <v>1773</v>
      </c>
      <c r="R121" s="259" t="s">
        <v>1960</v>
      </c>
      <c r="S121" s="259" t="s">
        <v>1773</v>
      </c>
      <c r="T121" s="259" t="s">
        <v>919</v>
      </c>
      <c r="U121" s="259" t="s">
        <v>919</v>
      </c>
      <c r="V121" s="259" t="s">
        <v>1460</v>
      </c>
      <c r="W121" s="259" t="s">
        <v>1460</v>
      </c>
      <c r="X121" s="225"/>
    </row>
    <row r="122" spans="1:24" customFormat="1" ht="27" x14ac:dyDescent="0.2">
      <c r="A122" s="259" t="s">
        <v>956</v>
      </c>
      <c r="B122" s="260" t="s">
        <v>901</v>
      </c>
      <c r="C122" s="259" t="s">
        <v>1778</v>
      </c>
      <c r="D122" s="260" t="s">
        <v>795</v>
      </c>
      <c r="E122" s="260" t="s">
        <v>1178</v>
      </c>
      <c r="F122" s="259" t="s">
        <v>1066</v>
      </c>
      <c r="G122" s="261" t="s">
        <v>2021</v>
      </c>
      <c r="H122" s="262" t="s">
        <v>1479</v>
      </c>
      <c r="I122" s="261">
        <v>0</v>
      </c>
      <c r="J122" s="261">
        <v>70421.539999999994</v>
      </c>
      <c r="K122" s="261">
        <v>0</v>
      </c>
      <c r="L122" s="261">
        <v>0</v>
      </c>
      <c r="M122" s="261">
        <v>0</v>
      </c>
      <c r="N122" s="263">
        <v>0</v>
      </c>
      <c r="O122" s="263">
        <v>0.9</v>
      </c>
      <c r="P122" s="260" t="s">
        <v>1459</v>
      </c>
      <c r="Q122" s="259" t="s">
        <v>1773</v>
      </c>
      <c r="R122" s="259" t="s">
        <v>1773</v>
      </c>
      <c r="S122" s="259" t="s">
        <v>1773</v>
      </c>
      <c r="T122" s="259" t="s">
        <v>919</v>
      </c>
      <c r="U122" s="259" t="s">
        <v>919</v>
      </c>
      <c r="V122" s="259" t="s">
        <v>1460</v>
      </c>
      <c r="W122" s="259" t="s">
        <v>1460</v>
      </c>
      <c r="X122" s="225"/>
    </row>
    <row r="123" spans="1:24" customFormat="1" ht="18" x14ac:dyDescent="0.2">
      <c r="A123" s="259" t="s">
        <v>956</v>
      </c>
      <c r="B123" s="260" t="s">
        <v>901</v>
      </c>
      <c r="C123" s="259" t="s">
        <v>1779</v>
      </c>
      <c r="D123" s="260" t="s">
        <v>1780</v>
      </c>
      <c r="E123" s="260" t="s">
        <v>1170</v>
      </c>
      <c r="F123" s="259" t="s">
        <v>1066</v>
      </c>
      <c r="G123" s="261" t="s">
        <v>2021</v>
      </c>
      <c r="H123" s="262" t="s">
        <v>1961</v>
      </c>
      <c r="I123" s="261">
        <v>0</v>
      </c>
      <c r="J123" s="261">
        <v>53901.599999999999</v>
      </c>
      <c r="K123" s="261">
        <v>0</v>
      </c>
      <c r="L123" s="261">
        <v>0</v>
      </c>
      <c r="M123" s="261">
        <v>0</v>
      </c>
      <c r="N123" s="263">
        <v>0</v>
      </c>
      <c r="O123" s="263">
        <v>0.9</v>
      </c>
      <c r="P123" s="260" t="s">
        <v>1459</v>
      </c>
      <c r="Q123" s="259" t="s">
        <v>1773</v>
      </c>
      <c r="R123" s="259" t="s">
        <v>1773</v>
      </c>
      <c r="S123" s="259" t="s">
        <v>1773</v>
      </c>
      <c r="T123" s="259" t="s">
        <v>919</v>
      </c>
      <c r="U123" s="259" t="s">
        <v>919</v>
      </c>
      <c r="V123" s="259" t="s">
        <v>1460</v>
      </c>
      <c r="W123" s="259" t="s">
        <v>1460</v>
      </c>
      <c r="X123" s="225"/>
    </row>
    <row r="124" spans="1:24" customFormat="1" ht="18" x14ac:dyDescent="0.2">
      <c r="A124" s="259" t="s">
        <v>956</v>
      </c>
      <c r="B124" s="260" t="s">
        <v>901</v>
      </c>
      <c r="C124" s="259" t="s">
        <v>1781</v>
      </c>
      <c r="D124" s="260" t="s">
        <v>1780</v>
      </c>
      <c r="E124" s="260" t="s">
        <v>1168</v>
      </c>
      <c r="F124" s="259" t="s">
        <v>1066</v>
      </c>
      <c r="G124" s="261" t="s">
        <v>2021</v>
      </c>
      <c r="H124" s="262" t="s">
        <v>1484</v>
      </c>
      <c r="I124" s="261">
        <v>0</v>
      </c>
      <c r="J124" s="261">
        <v>205558.7</v>
      </c>
      <c r="K124" s="261">
        <v>0</v>
      </c>
      <c r="L124" s="261">
        <v>0</v>
      </c>
      <c r="M124" s="261">
        <v>0</v>
      </c>
      <c r="N124" s="263">
        <v>0</v>
      </c>
      <c r="O124" s="263">
        <v>0.9</v>
      </c>
      <c r="P124" s="260" t="s">
        <v>1459</v>
      </c>
      <c r="Q124" s="259" t="s">
        <v>1773</v>
      </c>
      <c r="R124" s="259" t="s">
        <v>1773</v>
      </c>
      <c r="S124" s="259" t="s">
        <v>1773</v>
      </c>
      <c r="T124" s="259" t="s">
        <v>919</v>
      </c>
      <c r="U124" s="259" t="s">
        <v>919</v>
      </c>
      <c r="V124" s="259" t="s">
        <v>1460</v>
      </c>
      <c r="W124" s="259" t="s">
        <v>1460</v>
      </c>
      <c r="X124" s="225"/>
    </row>
    <row r="125" spans="1:24" customFormat="1" ht="18" x14ac:dyDescent="0.2">
      <c r="A125" s="259" t="s">
        <v>956</v>
      </c>
      <c r="B125" s="260" t="s">
        <v>901</v>
      </c>
      <c r="C125" s="259" t="s">
        <v>1782</v>
      </c>
      <c r="D125" s="260" t="s">
        <v>1780</v>
      </c>
      <c r="E125" s="260" t="s">
        <v>1165</v>
      </c>
      <c r="F125" s="259" t="s">
        <v>1066</v>
      </c>
      <c r="G125" s="261" t="s">
        <v>2021</v>
      </c>
      <c r="H125" s="262" t="s">
        <v>1962</v>
      </c>
      <c r="I125" s="261">
        <v>0</v>
      </c>
      <c r="J125" s="261">
        <v>21661.19</v>
      </c>
      <c r="K125" s="261">
        <v>0</v>
      </c>
      <c r="L125" s="261">
        <v>0</v>
      </c>
      <c r="M125" s="261">
        <v>0</v>
      </c>
      <c r="N125" s="263">
        <v>0</v>
      </c>
      <c r="O125" s="263">
        <v>0.9</v>
      </c>
      <c r="P125" s="260" t="s">
        <v>1459</v>
      </c>
      <c r="Q125" s="259" t="s">
        <v>1773</v>
      </c>
      <c r="R125" s="259" t="s">
        <v>1773</v>
      </c>
      <c r="S125" s="259" t="s">
        <v>1773</v>
      </c>
      <c r="T125" s="259" t="s">
        <v>919</v>
      </c>
      <c r="U125" s="259" t="s">
        <v>919</v>
      </c>
      <c r="V125" s="259" t="s">
        <v>1460</v>
      </c>
      <c r="W125" s="259" t="s">
        <v>1460</v>
      </c>
      <c r="X125" s="225"/>
    </row>
    <row r="126" spans="1:24" customFormat="1" ht="18" x14ac:dyDescent="0.2">
      <c r="A126" s="259" t="s">
        <v>956</v>
      </c>
      <c r="B126" s="260" t="s">
        <v>901</v>
      </c>
      <c r="C126" s="259" t="s">
        <v>1783</v>
      </c>
      <c r="D126" s="260" t="s">
        <v>1780</v>
      </c>
      <c r="E126" s="260" t="s">
        <v>1172</v>
      </c>
      <c r="F126" s="259" t="s">
        <v>1066</v>
      </c>
      <c r="G126" s="261" t="s">
        <v>2021</v>
      </c>
      <c r="H126" s="262" t="s">
        <v>1525</v>
      </c>
      <c r="I126" s="261">
        <v>0</v>
      </c>
      <c r="J126" s="261">
        <v>64810.96</v>
      </c>
      <c r="K126" s="261">
        <v>0</v>
      </c>
      <c r="L126" s="261">
        <v>0</v>
      </c>
      <c r="M126" s="261">
        <v>0</v>
      </c>
      <c r="N126" s="263">
        <v>0</v>
      </c>
      <c r="O126" s="263">
        <v>0.9</v>
      </c>
      <c r="P126" s="260" t="s">
        <v>1459</v>
      </c>
      <c r="Q126" s="259" t="s">
        <v>1773</v>
      </c>
      <c r="R126" s="259" t="s">
        <v>1773</v>
      </c>
      <c r="S126" s="259" t="s">
        <v>1773</v>
      </c>
      <c r="T126" s="259" t="s">
        <v>919</v>
      </c>
      <c r="U126" s="259" t="s">
        <v>919</v>
      </c>
      <c r="V126" s="259" t="s">
        <v>1460</v>
      </c>
      <c r="W126" s="259" t="s">
        <v>1460</v>
      </c>
      <c r="X126" s="225"/>
    </row>
    <row r="127" spans="1:24" customFormat="1" ht="27" x14ac:dyDescent="0.2">
      <c r="A127" s="259" t="s">
        <v>956</v>
      </c>
      <c r="B127" s="260" t="s">
        <v>901</v>
      </c>
      <c r="C127" s="259" t="s">
        <v>1784</v>
      </c>
      <c r="D127" s="260" t="s">
        <v>1780</v>
      </c>
      <c r="E127" s="260" t="s">
        <v>1176</v>
      </c>
      <c r="F127" s="259" t="s">
        <v>1066</v>
      </c>
      <c r="G127" s="261" t="s">
        <v>2021</v>
      </c>
      <c r="H127" s="262" t="s">
        <v>1482</v>
      </c>
      <c r="I127" s="261">
        <v>0</v>
      </c>
      <c r="J127" s="261">
        <v>43144.76</v>
      </c>
      <c r="K127" s="261">
        <v>0</v>
      </c>
      <c r="L127" s="261">
        <v>0</v>
      </c>
      <c r="M127" s="261">
        <v>0</v>
      </c>
      <c r="N127" s="263">
        <v>0</v>
      </c>
      <c r="O127" s="263">
        <v>0.9</v>
      </c>
      <c r="P127" s="260" t="s">
        <v>1459</v>
      </c>
      <c r="Q127" s="259" t="s">
        <v>1773</v>
      </c>
      <c r="R127" s="259" t="s">
        <v>1773</v>
      </c>
      <c r="S127" s="259" t="s">
        <v>1773</v>
      </c>
      <c r="T127" s="259" t="s">
        <v>919</v>
      </c>
      <c r="U127" s="259" t="s">
        <v>570</v>
      </c>
      <c r="V127" s="259" t="s">
        <v>1460</v>
      </c>
      <c r="W127" s="259" t="s">
        <v>1460</v>
      </c>
      <c r="X127" s="225"/>
    </row>
    <row r="128" spans="1:24" customFormat="1" ht="18" x14ac:dyDescent="0.2">
      <c r="A128" s="259" t="s">
        <v>956</v>
      </c>
      <c r="B128" s="260" t="s">
        <v>901</v>
      </c>
      <c r="C128" s="259" t="s">
        <v>1785</v>
      </c>
      <c r="D128" s="260" t="s">
        <v>1780</v>
      </c>
      <c r="E128" s="260" t="s">
        <v>1192</v>
      </c>
      <c r="F128" s="259" t="s">
        <v>1066</v>
      </c>
      <c r="G128" s="261" t="s">
        <v>2021</v>
      </c>
      <c r="H128" s="262" t="s">
        <v>1525</v>
      </c>
      <c r="I128" s="261">
        <v>0</v>
      </c>
      <c r="J128" s="261">
        <v>64881.47</v>
      </c>
      <c r="K128" s="261">
        <v>0</v>
      </c>
      <c r="L128" s="261">
        <v>0</v>
      </c>
      <c r="M128" s="261">
        <v>0</v>
      </c>
      <c r="N128" s="263">
        <v>0</v>
      </c>
      <c r="O128" s="263">
        <v>0.9</v>
      </c>
      <c r="P128" s="260" t="s">
        <v>1459</v>
      </c>
      <c r="Q128" s="259" t="s">
        <v>1773</v>
      </c>
      <c r="R128" s="259" t="s">
        <v>1773</v>
      </c>
      <c r="S128" s="259" t="s">
        <v>1773</v>
      </c>
      <c r="T128" s="259" t="s">
        <v>919</v>
      </c>
      <c r="U128" s="259" t="s">
        <v>919</v>
      </c>
      <c r="V128" s="259" t="s">
        <v>1460</v>
      </c>
      <c r="W128" s="259" t="s">
        <v>1460</v>
      </c>
      <c r="X128" s="225"/>
    </row>
    <row r="129" spans="1:24" customFormat="1" ht="18" x14ac:dyDescent="0.2">
      <c r="A129" s="259" t="s">
        <v>956</v>
      </c>
      <c r="B129" s="260" t="s">
        <v>901</v>
      </c>
      <c r="C129" s="259" t="s">
        <v>1786</v>
      </c>
      <c r="D129" s="260" t="s">
        <v>1780</v>
      </c>
      <c r="E129" s="260" t="s">
        <v>1189</v>
      </c>
      <c r="F129" s="259" t="s">
        <v>1066</v>
      </c>
      <c r="G129" s="261" t="s">
        <v>2021</v>
      </c>
      <c r="H129" s="262" t="s">
        <v>1483</v>
      </c>
      <c r="I129" s="261">
        <v>0</v>
      </c>
      <c r="J129" s="261">
        <v>75732.149999999994</v>
      </c>
      <c r="K129" s="261">
        <v>0</v>
      </c>
      <c r="L129" s="261">
        <v>0</v>
      </c>
      <c r="M129" s="261">
        <v>0</v>
      </c>
      <c r="N129" s="263">
        <v>0</v>
      </c>
      <c r="O129" s="263">
        <v>0.9</v>
      </c>
      <c r="P129" s="260" t="s">
        <v>1459</v>
      </c>
      <c r="Q129" s="259" t="s">
        <v>1773</v>
      </c>
      <c r="R129" s="259" t="s">
        <v>1773</v>
      </c>
      <c r="S129" s="259" t="s">
        <v>1773</v>
      </c>
      <c r="T129" s="259" t="s">
        <v>919</v>
      </c>
      <c r="U129" s="259" t="s">
        <v>919</v>
      </c>
      <c r="V129" s="259" t="s">
        <v>1460</v>
      </c>
      <c r="W129" s="259" t="s">
        <v>1460</v>
      </c>
      <c r="X129" s="225"/>
    </row>
    <row r="130" spans="1:24" customFormat="1" ht="18" x14ac:dyDescent="0.2">
      <c r="A130" s="259" t="s">
        <v>956</v>
      </c>
      <c r="B130" s="260" t="s">
        <v>901</v>
      </c>
      <c r="C130" s="259" t="s">
        <v>1787</v>
      </c>
      <c r="D130" s="260" t="s">
        <v>1780</v>
      </c>
      <c r="E130" s="260" t="s">
        <v>1068</v>
      </c>
      <c r="F130" s="259" t="s">
        <v>1066</v>
      </c>
      <c r="G130" s="261" t="s">
        <v>2021</v>
      </c>
      <c r="H130" s="262" t="s">
        <v>1963</v>
      </c>
      <c r="I130" s="261">
        <v>0</v>
      </c>
      <c r="J130" s="261">
        <v>85675.37</v>
      </c>
      <c r="K130" s="261">
        <v>0</v>
      </c>
      <c r="L130" s="261">
        <v>0</v>
      </c>
      <c r="M130" s="261">
        <v>0</v>
      </c>
      <c r="N130" s="263">
        <v>0</v>
      </c>
      <c r="O130" s="263">
        <v>0.9</v>
      </c>
      <c r="P130" s="260" t="s">
        <v>1459</v>
      </c>
      <c r="Q130" s="259" t="s">
        <v>1773</v>
      </c>
      <c r="R130" s="259" t="s">
        <v>1773</v>
      </c>
      <c r="S130" s="259" t="s">
        <v>1773</v>
      </c>
      <c r="T130" s="259" t="s">
        <v>919</v>
      </c>
      <c r="U130" s="259" t="s">
        <v>919</v>
      </c>
      <c r="V130" s="259" t="s">
        <v>1460</v>
      </c>
      <c r="W130" s="259" t="s">
        <v>1460</v>
      </c>
      <c r="X130" s="225"/>
    </row>
    <row r="131" spans="1:24" customFormat="1" ht="18" x14ac:dyDescent="0.2">
      <c r="A131" s="259" t="s">
        <v>956</v>
      </c>
      <c r="B131" s="260" t="s">
        <v>901</v>
      </c>
      <c r="C131" s="259" t="s">
        <v>1789</v>
      </c>
      <c r="D131" s="260" t="s">
        <v>1780</v>
      </c>
      <c r="E131" s="260" t="s">
        <v>1174</v>
      </c>
      <c r="F131" s="259" t="s">
        <v>1066</v>
      </c>
      <c r="G131" s="261" t="s">
        <v>2021</v>
      </c>
      <c r="H131" s="262" t="s">
        <v>1525</v>
      </c>
      <c r="I131" s="261">
        <v>0</v>
      </c>
      <c r="J131" s="261">
        <v>64831.56</v>
      </c>
      <c r="K131" s="261">
        <v>0</v>
      </c>
      <c r="L131" s="261">
        <v>0</v>
      </c>
      <c r="M131" s="261">
        <v>0</v>
      </c>
      <c r="N131" s="263">
        <v>0</v>
      </c>
      <c r="O131" s="263">
        <v>0.9</v>
      </c>
      <c r="P131" s="260" t="s">
        <v>1459</v>
      </c>
      <c r="Q131" s="259" t="s">
        <v>1773</v>
      </c>
      <c r="R131" s="259" t="s">
        <v>1773</v>
      </c>
      <c r="S131" s="259" t="s">
        <v>1773</v>
      </c>
      <c r="T131" s="259" t="s">
        <v>919</v>
      </c>
      <c r="U131" s="259" t="s">
        <v>919</v>
      </c>
      <c r="V131" s="259" t="s">
        <v>1460</v>
      </c>
      <c r="W131" s="259" t="s">
        <v>1460</v>
      </c>
      <c r="X131" s="225"/>
    </row>
    <row r="132" spans="1:24" customFormat="1" ht="18" x14ac:dyDescent="0.2">
      <c r="A132" s="259" t="s">
        <v>956</v>
      </c>
      <c r="B132" s="260" t="s">
        <v>901</v>
      </c>
      <c r="C132" s="259" t="s">
        <v>1790</v>
      </c>
      <c r="D132" s="260" t="s">
        <v>1780</v>
      </c>
      <c r="E132" s="260" t="s">
        <v>1072</v>
      </c>
      <c r="F132" s="259" t="s">
        <v>1066</v>
      </c>
      <c r="G132" s="261" t="s">
        <v>2021</v>
      </c>
      <c r="H132" s="262" t="s">
        <v>1961</v>
      </c>
      <c r="I132" s="261">
        <v>0</v>
      </c>
      <c r="J132" s="261">
        <v>53655.8</v>
      </c>
      <c r="K132" s="261">
        <v>0</v>
      </c>
      <c r="L132" s="261">
        <v>0</v>
      </c>
      <c r="M132" s="261">
        <v>0</v>
      </c>
      <c r="N132" s="263">
        <v>0</v>
      </c>
      <c r="O132" s="263">
        <v>0.9</v>
      </c>
      <c r="P132" s="260" t="s">
        <v>1459</v>
      </c>
      <c r="Q132" s="259" t="s">
        <v>1773</v>
      </c>
      <c r="R132" s="259" t="s">
        <v>1773</v>
      </c>
      <c r="S132" s="259" t="s">
        <v>1773</v>
      </c>
      <c r="T132" s="259" t="s">
        <v>919</v>
      </c>
      <c r="U132" s="259" t="s">
        <v>919</v>
      </c>
      <c r="V132" s="259" t="s">
        <v>1460</v>
      </c>
      <c r="W132" s="259" t="s">
        <v>1460</v>
      </c>
      <c r="X132" s="225"/>
    </row>
    <row r="133" spans="1:24" customFormat="1" ht="18" x14ac:dyDescent="0.2">
      <c r="A133" s="259" t="s">
        <v>956</v>
      </c>
      <c r="B133" s="260" t="s">
        <v>901</v>
      </c>
      <c r="C133" s="259" t="s">
        <v>1791</v>
      </c>
      <c r="D133" s="260" t="s">
        <v>1780</v>
      </c>
      <c r="E133" s="260" t="s">
        <v>1180</v>
      </c>
      <c r="F133" s="259" t="s">
        <v>1066</v>
      </c>
      <c r="G133" s="261" t="s">
        <v>2021</v>
      </c>
      <c r="H133" s="262" t="s">
        <v>1962</v>
      </c>
      <c r="I133" s="261">
        <v>0</v>
      </c>
      <c r="J133" s="261">
        <v>21389.61</v>
      </c>
      <c r="K133" s="261">
        <v>0</v>
      </c>
      <c r="L133" s="261">
        <v>0</v>
      </c>
      <c r="M133" s="261">
        <v>0</v>
      </c>
      <c r="N133" s="263">
        <v>0</v>
      </c>
      <c r="O133" s="263">
        <v>0.9</v>
      </c>
      <c r="P133" s="260" t="s">
        <v>1459</v>
      </c>
      <c r="Q133" s="259" t="s">
        <v>1773</v>
      </c>
      <c r="R133" s="259" t="s">
        <v>1773</v>
      </c>
      <c r="S133" s="259" t="s">
        <v>1773</v>
      </c>
      <c r="T133" s="259" t="s">
        <v>919</v>
      </c>
      <c r="U133" s="259" t="s">
        <v>919</v>
      </c>
      <c r="V133" s="259" t="s">
        <v>1460</v>
      </c>
      <c r="W133" s="259" t="s">
        <v>1460</v>
      </c>
      <c r="X133" s="225"/>
    </row>
    <row r="134" spans="1:24" customFormat="1" ht="18" x14ac:dyDescent="0.2">
      <c r="A134" s="259" t="s">
        <v>956</v>
      </c>
      <c r="B134" s="260" t="s">
        <v>901</v>
      </c>
      <c r="C134" s="259" t="s">
        <v>1792</v>
      </c>
      <c r="D134" s="260" t="s">
        <v>1780</v>
      </c>
      <c r="E134" s="260" t="s">
        <v>1182</v>
      </c>
      <c r="F134" s="259" t="s">
        <v>1066</v>
      </c>
      <c r="G134" s="261" t="s">
        <v>2021</v>
      </c>
      <c r="H134" s="262" t="s">
        <v>1962</v>
      </c>
      <c r="I134" s="261">
        <v>0</v>
      </c>
      <c r="J134" s="261">
        <v>21518.09</v>
      </c>
      <c r="K134" s="261">
        <v>0</v>
      </c>
      <c r="L134" s="261">
        <v>0</v>
      </c>
      <c r="M134" s="261">
        <v>0</v>
      </c>
      <c r="N134" s="263">
        <v>0</v>
      </c>
      <c r="O134" s="263">
        <v>0.9</v>
      </c>
      <c r="P134" s="260" t="s">
        <v>1459</v>
      </c>
      <c r="Q134" s="259" t="s">
        <v>1773</v>
      </c>
      <c r="R134" s="259" t="s">
        <v>1773</v>
      </c>
      <c r="S134" s="259" t="s">
        <v>1773</v>
      </c>
      <c r="T134" s="259" t="s">
        <v>919</v>
      </c>
      <c r="U134" s="259" t="s">
        <v>919</v>
      </c>
      <c r="V134" s="259" t="s">
        <v>1460</v>
      </c>
      <c r="W134" s="259" t="s">
        <v>1460</v>
      </c>
      <c r="X134" s="225"/>
    </row>
    <row r="135" spans="1:24" customFormat="1" ht="18" x14ac:dyDescent="0.2">
      <c r="A135" s="259" t="s">
        <v>956</v>
      </c>
      <c r="B135" s="260" t="s">
        <v>901</v>
      </c>
      <c r="C135" s="259" t="s">
        <v>1793</v>
      </c>
      <c r="D135" s="260" t="s">
        <v>1780</v>
      </c>
      <c r="E135" s="260" t="s">
        <v>1161</v>
      </c>
      <c r="F135" s="259" t="s">
        <v>1066</v>
      </c>
      <c r="G135" s="261" t="s">
        <v>2021</v>
      </c>
      <c r="H135" s="262" t="s">
        <v>1963</v>
      </c>
      <c r="I135" s="261">
        <v>0</v>
      </c>
      <c r="J135" s="261">
        <v>85575.06</v>
      </c>
      <c r="K135" s="261">
        <v>0</v>
      </c>
      <c r="L135" s="261">
        <v>0</v>
      </c>
      <c r="M135" s="261">
        <v>0</v>
      </c>
      <c r="N135" s="263">
        <v>0</v>
      </c>
      <c r="O135" s="263">
        <v>0.9</v>
      </c>
      <c r="P135" s="260" t="s">
        <v>1459</v>
      </c>
      <c r="Q135" s="259" t="s">
        <v>1773</v>
      </c>
      <c r="R135" s="259" t="s">
        <v>1773</v>
      </c>
      <c r="S135" s="259" t="s">
        <v>1773</v>
      </c>
      <c r="T135" s="259" t="s">
        <v>919</v>
      </c>
      <c r="U135" s="259" t="s">
        <v>919</v>
      </c>
      <c r="V135" s="259" t="s">
        <v>1460</v>
      </c>
      <c r="W135" s="259" t="s">
        <v>1460</v>
      </c>
      <c r="X135" s="225"/>
    </row>
    <row r="136" spans="1:24" customFormat="1" ht="18" x14ac:dyDescent="0.2">
      <c r="A136" s="259" t="s">
        <v>956</v>
      </c>
      <c r="B136" s="260" t="s">
        <v>901</v>
      </c>
      <c r="C136" s="259" t="s">
        <v>1794</v>
      </c>
      <c r="D136" s="260" t="s">
        <v>1780</v>
      </c>
      <c r="E136" s="260" t="s">
        <v>1102</v>
      </c>
      <c r="F136" s="259" t="s">
        <v>1066</v>
      </c>
      <c r="G136" s="261" t="s">
        <v>2021</v>
      </c>
      <c r="H136" s="262" t="s">
        <v>1964</v>
      </c>
      <c r="I136" s="261">
        <v>0</v>
      </c>
      <c r="J136" s="261">
        <v>136356.68</v>
      </c>
      <c r="K136" s="261">
        <v>0</v>
      </c>
      <c r="L136" s="261">
        <v>0</v>
      </c>
      <c r="M136" s="261">
        <v>0</v>
      </c>
      <c r="N136" s="263">
        <v>0</v>
      </c>
      <c r="O136" s="263">
        <v>0.9</v>
      </c>
      <c r="P136" s="260" t="s">
        <v>1459</v>
      </c>
      <c r="Q136" s="259" t="s">
        <v>1773</v>
      </c>
      <c r="R136" s="259" t="s">
        <v>1773</v>
      </c>
      <c r="S136" s="259" t="s">
        <v>1773</v>
      </c>
      <c r="T136" s="259" t="s">
        <v>919</v>
      </c>
      <c r="U136" s="259" t="s">
        <v>919</v>
      </c>
      <c r="V136" s="259" t="s">
        <v>1460</v>
      </c>
      <c r="W136" s="259" t="s">
        <v>1460</v>
      </c>
      <c r="X136" s="225"/>
    </row>
    <row r="137" spans="1:24" customFormat="1" ht="18" x14ac:dyDescent="0.2">
      <c r="A137" s="259" t="s">
        <v>956</v>
      </c>
      <c r="B137" s="260" t="s">
        <v>901</v>
      </c>
      <c r="C137" s="259" t="s">
        <v>1796</v>
      </c>
      <c r="D137" s="260" t="s">
        <v>1780</v>
      </c>
      <c r="E137" s="260" t="s">
        <v>1798</v>
      </c>
      <c r="F137" s="259" t="s">
        <v>1066</v>
      </c>
      <c r="G137" s="261" t="s">
        <v>2021</v>
      </c>
      <c r="H137" s="262" t="s">
        <v>1961</v>
      </c>
      <c r="I137" s="261">
        <v>0</v>
      </c>
      <c r="J137" s="261">
        <v>52688.07</v>
      </c>
      <c r="K137" s="261">
        <v>0</v>
      </c>
      <c r="L137" s="261">
        <v>0</v>
      </c>
      <c r="M137" s="261">
        <v>0</v>
      </c>
      <c r="N137" s="263">
        <v>0</v>
      </c>
      <c r="O137" s="263">
        <v>0.9</v>
      </c>
      <c r="P137" s="260" t="s">
        <v>1459</v>
      </c>
      <c r="Q137" s="259" t="s">
        <v>1773</v>
      </c>
      <c r="R137" s="259" t="s">
        <v>1773</v>
      </c>
      <c r="S137" s="259" t="s">
        <v>1773</v>
      </c>
      <c r="T137" s="259" t="s">
        <v>919</v>
      </c>
      <c r="U137" s="259" t="s">
        <v>919</v>
      </c>
      <c r="V137" s="259" t="s">
        <v>1460</v>
      </c>
      <c r="W137" s="259" t="s">
        <v>1460</v>
      </c>
      <c r="X137" s="225"/>
    </row>
    <row r="138" spans="1:24" customFormat="1" ht="18" x14ac:dyDescent="0.2">
      <c r="A138" s="259" t="s">
        <v>956</v>
      </c>
      <c r="B138" s="260" t="s">
        <v>901</v>
      </c>
      <c r="C138" s="259" t="s">
        <v>1799</v>
      </c>
      <c r="D138" s="260" t="s">
        <v>152</v>
      </c>
      <c r="E138" s="260" t="s">
        <v>1203</v>
      </c>
      <c r="F138" s="259" t="s">
        <v>1066</v>
      </c>
      <c r="G138" s="261" t="s">
        <v>2021</v>
      </c>
      <c r="H138" s="262" t="s">
        <v>1965</v>
      </c>
      <c r="I138" s="261">
        <v>0</v>
      </c>
      <c r="J138" s="261">
        <v>86491.39</v>
      </c>
      <c r="K138" s="261">
        <v>0</v>
      </c>
      <c r="L138" s="261">
        <v>0</v>
      </c>
      <c r="M138" s="261">
        <v>0</v>
      </c>
      <c r="N138" s="263">
        <v>0</v>
      </c>
      <c r="O138" s="263">
        <v>0</v>
      </c>
      <c r="P138" s="260" t="s">
        <v>1459</v>
      </c>
      <c r="Q138" s="259" t="s">
        <v>1802</v>
      </c>
      <c r="R138" s="259" t="s">
        <v>1802</v>
      </c>
      <c r="S138" s="259" t="s">
        <v>1460</v>
      </c>
      <c r="T138" s="259" t="s">
        <v>1803</v>
      </c>
      <c r="U138" s="259" t="s">
        <v>1803</v>
      </c>
      <c r="V138" s="259" t="s">
        <v>1460</v>
      </c>
      <c r="W138" s="259" t="s">
        <v>1460</v>
      </c>
      <c r="X138" s="225"/>
    </row>
    <row r="139" spans="1:24" customFormat="1" ht="18" x14ac:dyDescent="0.2">
      <c r="A139" s="259" t="s">
        <v>956</v>
      </c>
      <c r="B139" s="260" t="s">
        <v>901</v>
      </c>
      <c r="C139" s="259" t="s">
        <v>1804</v>
      </c>
      <c r="D139" s="260" t="s">
        <v>152</v>
      </c>
      <c r="E139" s="260" t="s">
        <v>1126</v>
      </c>
      <c r="F139" s="259" t="s">
        <v>1066</v>
      </c>
      <c r="G139" s="261" t="s">
        <v>2021</v>
      </c>
      <c r="H139" s="262" t="s">
        <v>1966</v>
      </c>
      <c r="I139" s="261">
        <v>0</v>
      </c>
      <c r="J139" s="261">
        <v>50501.53</v>
      </c>
      <c r="K139" s="261">
        <v>0</v>
      </c>
      <c r="L139" s="261">
        <v>0</v>
      </c>
      <c r="M139" s="261">
        <v>0</v>
      </c>
      <c r="N139" s="263">
        <v>0</v>
      </c>
      <c r="O139" s="263">
        <v>0</v>
      </c>
      <c r="P139" s="260" t="s">
        <v>1459</v>
      </c>
      <c r="Q139" s="259" t="s">
        <v>1802</v>
      </c>
      <c r="R139" s="259" t="s">
        <v>1802</v>
      </c>
      <c r="S139" s="259" t="s">
        <v>1460</v>
      </c>
      <c r="T139" s="259" t="s">
        <v>1803</v>
      </c>
      <c r="U139" s="259" t="s">
        <v>1803</v>
      </c>
      <c r="V139" s="259" t="s">
        <v>1460</v>
      </c>
      <c r="W139" s="259" t="s">
        <v>1460</v>
      </c>
      <c r="X139" s="225"/>
    </row>
    <row r="140" spans="1:24" customFormat="1" ht="18" x14ac:dyDescent="0.2">
      <c r="A140" s="259" t="s">
        <v>956</v>
      </c>
      <c r="B140" s="260" t="s">
        <v>901</v>
      </c>
      <c r="C140" s="259" t="s">
        <v>1805</v>
      </c>
      <c r="D140" s="260" t="s">
        <v>152</v>
      </c>
      <c r="E140" s="260" t="s">
        <v>1128</v>
      </c>
      <c r="F140" s="259" t="s">
        <v>1066</v>
      </c>
      <c r="G140" s="261" t="s">
        <v>2021</v>
      </c>
      <c r="H140" s="262" t="s">
        <v>1967</v>
      </c>
      <c r="I140" s="261">
        <v>0</v>
      </c>
      <c r="J140" s="261">
        <v>25153.22</v>
      </c>
      <c r="K140" s="261">
        <v>0</v>
      </c>
      <c r="L140" s="261">
        <v>0</v>
      </c>
      <c r="M140" s="261">
        <v>0</v>
      </c>
      <c r="N140" s="263">
        <v>0</v>
      </c>
      <c r="O140" s="263">
        <v>0</v>
      </c>
      <c r="P140" s="260" t="s">
        <v>1459</v>
      </c>
      <c r="Q140" s="259" t="s">
        <v>1802</v>
      </c>
      <c r="R140" s="259" t="s">
        <v>1802</v>
      </c>
      <c r="S140" s="259" t="s">
        <v>1460</v>
      </c>
      <c r="T140" s="259" t="s">
        <v>1803</v>
      </c>
      <c r="U140" s="259" t="s">
        <v>1803</v>
      </c>
      <c r="V140" s="259" t="s">
        <v>1460</v>
      </c>
      <c r="W140" s="259" t="s">
        <v>1460</v>
      </c>
      <c r="X140" s="225"/>
    </row>
    <row r="141" spans="1:24" customFormat="1" ht="18" x14ac:dyDescent="0.2">
      <c r="A141" s="259" t="s">
        <v>956</v>
      </c>
      <c r="B141" s="260" t="s">
        <v>901</v>
      </c>
      <c r="C141" s="259" t="s">
        <v>1807</v>
      </c>
      <c r="D141" s="260" t="s">
        <v>152</v>
      </c>
      <c r="E141" s="260" t="s">
        <v>1239</v>
      </c>
      <c r="F141" s="259" t="s">
        <v>1066</v>
      </c>
      <c r="G141" s="261" t="s">
        <v>2021</v>
      </c>
      <c r="H141" s="262" t="s">
        <v>1968</v>
      </c>
      <c r="I141" s="261">
        <v>0</v>
      </c>
      <c r="J141" s="261">
        <v>36759.300000000003</v>
      </c>
      <c r="K141" s="261">
        <v>0</v>
      </c>
      <c r="L141" s="261">
        <v>0</v>
      </c>
      <c r="M141" s="261">
        <v>0</v>
      </c>
      <c r="N141" s="263">
        <v>0</v>
      </c>
      <c r="O141" s="263">
        <v>0</v>
      </c>
      <c r="P141" s="260" t="s">
        <v>1459</v>
      </c>
      <c r="Q141" s="259" t="s">
        <v>1802</v>
      </c>
      <c r="R141" s="259" t="s">
        <v>1802</v>
      </c>
      <c r="S141" s="259" t="s">
        <v>1460</v>
      </c>
      <c r="T141" s="259" t="s">
        <v>1803</v>
      </c>
      <c r="U141" s="259" t="s">
        <v>1803</v>
      </c>
      <c r="V141" s="259" t="s">
        <v>1460</v>
      </c>
      <c r="W141" s="259" t="s">
        <v>1460</v>
      </c>
      <c r="X141" s="225"/>
    </row>
    <row r="142" spans="1:24" customFormat="1" ht="18" x14ac:dyDescent="0.2">
      <c r="A142" s="259" t="s">
        <v>956</v>
      </c>
      <c r="B142" s="260" t="s">
        <v>901</v>
      </c>
      <c r="C142" s="259" t="s">
        <v>1809</v>
      </c>
      <c r="D142" s="260" t="s">
        <v>152</v>
      </c>
      <c r="E142" s="260" t="s">
        <v>1180</v>
      </c>
      <c r="F142" s="259" t="s">
        <v>1066</v>
      </c>
      <c r="G142" s="261" t="s">
        <v>2021</v>
      </c>
      <c r="H142" s="262" t="s">
        <v>1969</v>
      </c>
      <c r="I142" s="261">
        <v>0</v>
      </c>
      <c r="J142" s="261">
        <v>63502.720000000001</v>
      </c>
      <c r="K142" s="261">
        <v>0</v>
      </c>
      <c r="L142" s="261">
        <v>0</v>
      </c>
      <c r="M142" s="261">
        <v>0</v>
      </c>
      <c r="N142" s="263">
        <v>0</v>
      </c>
      <c r="O142" s="263">
        <v>0</v>
      </c>
      <c r="P142" s="260" t="s">
        <v>1459</v>
      </c>
      <c r="Q142" s="259" t="s">
        <v>1802</v>
      </c>
      <c r="R142" s="259" t="s">
        <v>1802</v>
      </c>
      <c r="S142" s="259" t="s">
        <v>1460</v>
      </c>
      <c r="T142" s="259" t="s">
        <v>1803</v>
      </c>
      <c r="U142" s="259" t="s">
        <v>1803</v>
      </c>
      <c r="V142" s="259" t="s">
        <v>1460</v>
      </c>
      <c r="W142" s="259" t="s">
        <v>1460</v>
      </c>
      <c r="X142" s="225"/>
    </row>
    <row r="143" spans="1:24" customFormat="1" ht="18" x14ac:dyDescent="0.2">
      <c r="A143" s="259" t="s">
        <v>956</v>
      </c>
      <c r="B143" s="260" t="s">
        <v>901</v>
      </c>
      <c r="C143" s="259" t="s">
        <v>1811</v>
      </c>
      <c r="D143" s="260" t="s">
        <v>152</v>
      </c>
      <c r="E143" s="260" t="s">
        <v>1185</v>
      </c>
      <c r="F143" s="259" t="s">
        <v>1066</v>
      </c>
      <c r="G143" s="261" t="s">
        <v>2021</v>
      </c>
      <c r="H143" s="262" t="s">
        <v>1970</v>
      </c>
      <c r="I143" s="261">
        <v>0</v>
      </c>
      <c r="J143" s="261">
        <v>54071.66</v>
      </c>
      <c r="K143" s="261">
        <v>0</v>
      </c>
      <c r="L143" s="261">
        <v>0</v>
      </c>
      <c r="M143" s="261">
        <v>0</v>
      </c>
      <c r="N143" s="263">
        <v>0</v>
      </c>
      <c r="O143" s="263">
        <v>0</v>
      </c>
      <c r="P143" s="260" t="s">
        <v>1459</v>
      </c>
      <c r="Q143" s="259" t="s">
        <v>1802</v>
      </c>
      <c r="R143" s="259" t="s">
        <v>1802</v>
      </c>
      <c r="S143" s="259" t="s">
        <v>1460</v>
      </c>
      <c r="T143" s="259" t="s">
        <v>1803</v>
      </c>
      <c r="U143" s="259" t="s">
        <v>1803</v>
      </c>
      <c r="V143" s="259" t="s">
        <v>1460</v>
      </c>
      <c r="W143" s="259" t="s">
        <v>1460</v>
      </c>
      <c r="X143" s="225"/>
    </row>
    <row r="144" spans="1:24" customFormat="1" ht="18" x14ac:dyDescent="0.2">
      <c r="A144" s="259" t="s">
        <v>956</v>
      </c>
      <c r="B144" s="260" t="s">
        <v>901</v>
      </c>
      <c r="C144" s="259" t="s">
        <v>1813</v>
      </c>
      <c r="D144" s="260" t="s">
        <v>152</v>
      </c>
      <c r="E144" s="260" t="s">
        <v>1156</v>
      </c>
      <c r="F144" s="259" t="s">
        <v>1066</v>
      </c>
      <c r="G144" s="261" t="s">
        <v>2021</v>
      </c>
      <c r="H144" s="262" t="s">
        <v>1971</v>
      </c>
      <c r="I144" s="261">
        <v>0</v>
      </c>
      <c r="J144" s="261">
        <v>76756.740000000005</v>
      </c>
      <c r="K144" s="261">
        <v>0</v>
      </c>
      <c r="L144" s="261">
        <v>0</v>
      </c>
      <c r="M144" s="261">
        <v>0</v>
      </c>
      <c r="N144" s="263">
        <v>0</v>
      </c>
      <c r="O144" s="263">
        <v>0</v>
      </c>
      <c r="P144" s="260" t="s">
        <v>1459</v>
      </c>
      <c r="Q144" s="259" t="s">
        <v>1802</v>
      </c>
      <c r="R144" s="259" t="s">
        <v>1802</v>
      </c>
      <c r="S144" s="259" t="s">
        <v>1460</v>
      </c>
      <c r="T144" s="259" t="s">
        <v>1803</v>
      </c>
      <c r="U144" s="259" t="s">
        <v>1803</v>
      </c>
      <c r="V144" s="259" t="s">
        <v>1460</v>
      </c>
      <c r="W144" s="259" t="s">
        <v>1460</v>
      </c>
      <c r="X144" s="225"/>
    </row>
    <row r="145" spans="1:24" customFormat="1" ht="18" x14ac:dyDescent="0.2">
      <c r="A145" s="259" t="s">
        <v>956</v>
      </c>
      <c r="B145" s="260" t="s">
        <v>901</v>
      </c>
      <c r="C145" s="259" t="s">
        <v>1815</v>
      </c>
      <c r="D145" s="260" t="s">
        <v>152</v>
      </c>
      <c r="E145" s="260" t="s">
        <v>1161</v>
      </c>
      <c r="F145" s="259" t="s">
        <v>1066</v>
      </c>
      <c r="G145" s="261" t="s">
        <v>2021</v>
      </c>
      <c r="H145" s="262" t="s">
        <v>1972</v>
      </c>
      <c r="I145" s="261">
        <v>0</v>
      </c>
      <c r="J145" s="261">
        <v>150239.49</v>
      </c>
      <c r="K145" s="261">
        <v>0</v>
      </c>
      <c r="L145" s="261">
        <v>0</v>
      </c>
      <c r="M145" s="261">
        <v>0</v>
      </c>
      <c r="N145" s="263">
        <v>0</v>
      </c>
      <c r="O145" s="263">
        <v>0</v>
      </c>
      <c r="P145" s="260" t="s">
        <v>1459</v>
      </c>
      <c r="Q145" s="259" t="s">
        <v>1802</v>
      </c>
      <c r="R145" s="259" t="s">
        <v>1802</v>
      </c>
      <c r="S145" s="259" t="s">
        <v>1460</v>
      </c>
      <c r="T145" s="259" t="s">
        <v>1803</v>
      </c>
      <c r="U145" s="259" t="s">
        <v>1803</v>
      </c>
      <c r="V145" s="259" t="s">
        <v>1460</v>
      </c>
      <c r="W145" s="259" t="s">
        <v>1460</v>
      </c>
      <c r="X145" s="225"/>
    </row>
    <row r="146" spans="1:24" customFormat="1" ht="18" x14ac:dyDescent="0.2">
      <c r="A146" s="259" t="s">
        <v>956</v>
      </c>
      <c r="B146" s="260" t="s">
        <v>901</v>
      </c>
      <c r="C146" s="259" t="s">
        <v>1817</v>
      </c>
      <c r="D146" s="260" t="s">
        <v>152</v>
      </c>
      <c r="E146" s="260" t="s">
        <v>1819</v>
      </c>
      <c r="F146" s="259" t="s">
        <v>1066</v>
      </c>
      <c r="G146" s="261" t="s">
        <v>2021</v>
      </c>
      <c r="H146" s="262" t="s">
        <v>1973</v>
      </c>
      <c r="I146" s="261">
        <v>0</v>
      </c>
      <c r="J146" s="261">
        <v>59059.5</v>
      </c>
      <c r="K146" s="261">
        <v>0</v>
      </c>
      <c r="L146" s="261">
        <v>0</v>
      </c>
      <c r="M146" s="261">
        <v>0</v>
      </c>
      <c r="N146" s="263">
        <v>0</v>
      </c>
      <c r="O146" s="263">
        <v>0</v>
      </c>
      <c r="P146" s="260" t="s">
        <v>1459</v>
      </c>
      <c r="Q146" s="259" t="s">
        <v>1802</v>
      </c>
      <c r="R146" s="259" t="s">
        <v>1802</v>
      </c>
      <c r="S146" s="259" t="s">
        <v>1460</v>
      </c>
      <c r="T146" s="259" t="s">
        <v>1803</v>
      </c>
      <c r="U146" s="259" t="s">
        <v>1803</v>
      </c>
      <c r="V146" s="259" t="s">
        <v>1460</v>
      </c>
      <c r="W146" s="259" t="s">
        <v>1460</v>
      </c>
      <c r="X146" s="225"/>
    </row>
    <row r="147" spans="1:24" customFormat="1" ht="27" x14ac:dyDescent="0.2">
      <c r="A147" s="259" t="s">
        <v>956</v>
      </c>
      <c r="B147" s="260" t="s">
        <v>901</v>
      </c>
      <c r="C147" s="259" t="s">
        <v>1821</v>
      </c>
      <c r="D147" s="260" t="s">
        <v>152</v>
      </c>
      <c r="E147" s="260" t="s">
        <v>1121</v>
      </c>
      <c r="F147" s="259" t="s">
        <v>1066</v>
      </c>
      <c r="G147" s="261" t="s">
        <v>2021</v>
      </c>
      <c r="H147" s="262" t="s">
        <v>1974</v>
      </c>
      <c r="I147" s="261">
        <v>0</v>
      </c>
      <c r="J147" s="261">
        <v>166503.92000000001</v>
      </c>
      <c r="K147" s="261">
        <v>0</v>
      </c>
      <c r="L147" s="261">
        <v>144932.29999999999</v>
      </c>
      <c r="M147" s="261">
        <v>0</v>
      </c>
      <c r="N147" s="263">
        <v>0.87044377093344094</v>
      </c>
      <c r="O147" s="263">
        <v>0.9</v>
      </c>
      <c r="P147" s="260" t="s">
        <v>1459</v>
      </c>
      <c r="Q147" s="259" t="s">
        <v>1823</v>
      </c>
      <c r="R147" s="259" t="s">
        <v>1823</v>
      </c>
      <c r="S147" s="259" t="s">
        <v>1823</v>
      </c>
      <c r="T147" s="259" t="s">
        <v>1824</v>
      </c>
      <c r="U147" s="259" t="s">
        <v>1824</v>
      </c>
      <c r="V147" s="259" t="s">
        <v>1460</v>
      </c>
      <c r="W147" s="259" t="s">
        <v>1460</v>
      </c>
      <c r="X147" s="225"/>
    </row>
    <row r="148" spans="1:24" customFormat="1" ht="18" x14ac:dyDescent="0.2">
      <c r="A148" s="259" t="s">
        <v>956</v>
      </c>
      <c r="B148" s="260" t="s">
        <v>901</v>
      </c>
      <c r="C148" s="259" t="s">
        <v>1825</v>
      </c>
      <c r="D148" s="260" t="s">
        <v>152</v>
      </c>
      <c r="E148" s="260" t="s">
        <v>1123</v>
      </c>
      <c r="F148" s="259" t="s">
        <v>1066</v>
      </c>
      <c r="G148" s="261" t="s">
        <v>2021</v>
      </c>
      <c r="H148" s="262" t="s">
        <v>1975</v>
      </c>
      <c r="I148" s="261">
        <v>0</v>
      </c>
      <c r="J148" s="261">
        <v>165138.04999999999</v>
      </c>
      <c r="K148" s="261">
        <v>0</v>
      </c>
      <c r="L148" s="261">
        <v>146211.07</v>
      </c>
      <c r="M148" s="261">
        <v>0</v>
      </c>
      <c r="N148" s="263">
        <v>0.88538692324391632</v>
      </c>
      <c r="O148" s="263">
        <v>0.9</v>
      </c>
      <c r="P148" s="260" t="s">
        <v>1459</v>
      </c>
      <c r="Q148" s="259" t="s">
        <v>1823</v>
      </c>
      <c r="R148" s="259" t="s">
        <v>1823</v>
      </c>
      <c r="S148" s="259" t="s">
        <v>1823</v>
      </c>
      <c r="T148" s="259" t="s">
        <v>1824</v>
      </c>
      <c r="U148" s="259" t="s">
        <v>1824</v>
      </c>
      <c r="V148" s="259" t="s">
        <v>1460</v>
      </c>
      <c r="W148" s="259" t="s">
        <v>1460</v>
      </c>
      <c r="X148" s="225"/>
    </row>
    <row r="149" spans="1:24" customFormat="1" ht="18" x14ac:dyDescent="0.2">
      <c r="A149" s="259" t="s">
        <v>956</v>
      </c>
      <c r="B149" s="260" t="s">
        <v>901</v>
      </c>
      <c r="C149" s="259" t="s">
        <v>1828</v>
      </c>
      <c r="D149" s="260" t="s">
        <v>152</v>
      </c>
      <c r="E149" s="260" t="s">
        <v>1102</v>
      </c>
      <c r="F149" s="259" t="s">
        <v>1066</v>
      </c>
      <c r="G149" s="261" t="s">
        <v>2021</v>
      </c>
      <c r="H149" s="262" t="s">
        <v>1976</v>
      </c>
      <c r="I149" s="261">
        <v>0</v>
      </c>
      <c r="J149" s="261">
        <v>44295.33</v>
      </c>
      <c r="K149" s="261">
        <v>0</v>
      </c>
      <c r="L149" s="261">
        <v>21956.13</v>
      </c>
      <c r="M149" s="261">
        <v>0</v>
      </c>
      <c r="N149" s="263">
        <v>0.49567595500473755</v>
      </c>
      <c r="O149" s="263">
        <v>0.5</v>
      </c>
      <c r="P149" s="260" t="s">
        <v>1459</v>
      </c>
      <c r="Q149" s="259" t="s">
        <v>1823</v>
      </c>
      <c r="R149" s="259" t="s">
        <v>1823</v>
      </c>
      <c r="S149" s="259" t="s">
        <v>1823</v>
      </c>
      <c r="T149" s="259" t="s">
        <v>1824</v>
      </c>
      <c r="U149" s="259" t="s">
        <v>1824</v>
      </c>
      <c r="V149" s="259" t="s">
        <v>1460</v>
      </c>
      <c r="W149" s="259" t="s">
        <v>1460</v>
      </c>
      <c r="X149" s="225"/>
    </row>
    <row r="150" spans="1:24" customFormat="1" ht="27" x14ac:dyDescent="0.2">
      <c r="A150" s="259" t="s">
        <v>956</v>
      </c>
      <c r="B150" s="260" t="s">
        <v>901</v>
      </c>
      <c r="C150" s="259" t="s">
        <v>1830</v>
      </c>
      <c r="D150" s="260" t="s">
        <v>152</v>
      </c>
      <c r="E150" s="260" t="s">
        <v>1130</v>
      </c>
      <c r="F150" s="259" t="s">
        <v>1066</v>
      </c>
      <c r="G150" s="261" t="s">
        <v>2021</v>
      </c>
      <c r="H150" s="262" t="s">
        <v>1977</v>
      </c>
      <c r="I150" s="261">
        <v>0</v>
      </c>
      <c r="J150" s="261">
        <v>75078.83</v>
      </c>
      <c r="K150" s="261">
        <v>0</v>
      </c>
      <c r="L150" s="261">
        <v>20247.919999999998</v>
      </c>
      <c r="M150" s="261">
        <v>0</v>
      </c>
      <c r="N150" s="263">
        <v>0.26968880575256698</v>
      </c>
      <c r="O150" s="263">
        <v>0.3</v>
      </c>
      <c r="P150" s="260" t="s">
        <v>1459</v>
      </c>
      <c r="Q150" s="259" t="s">
        <v>1823</v>
      </c>
      <c r="R150" s="259" t="s">
        <v>1823</v>
      </c>
      <c r="S150" s="259" t="s">
        <v>1823</v>
      </c>
      <c r="T150" s="259" t="s">
        <v>1824</v>
      </c>
      <c r="U150" s="259" t="s">
        <v>1824</v>
      </c>
      <c r="V150" s="259" t="s">
        <v>1460</v>
      </c>
      <c r="W150" s="259" t="s">
        <v>1460</v>
      </c>
      <c r="X150" s="225"/>
    </row>
    <row r="151" spans="1:24" customFormat="1" ht="18" x14ac:dyDescent="0.2">
      <c r="A151" s="259" t="s">
        <v>956</v>
      </c>
      <c r="B151" s="260" t="s">
        <v>901</v>
      </c>
      <c r="C151" s="259" t="s">
        <v>1832</v>
      </c>
      <c r="D151" s="260" t="s">
        <v>152</v>
      </c>
      <c r="E151" s="260" t="s">
        <v>1149</v>
      </c>
      <c r="F151" s="259" t="s">
        <v>1066</v>
      </c>
      <c r="G151" s="261" t="s">
        <v>2021</v>
      </c>
      <c r="H151" s="262" t="s">
        <v>1978</v>
      </c>
      <c r="I151" s="261">
        <v>0</v>
      </c>
      <c r="J151" s="261">
        <v>71223.77</v>
      </c>
      <c r="K151" s="261">
        <v>0</v>
      </c>
      <c r="L151" s="261">
        <v>26647.759999999998</v>
      </c>
      <c r="M151" s="261">
        <v>0</v>
      </c>
      <c r="N151" s="263">
        <v>0.37414138566380295</v>
      </c>
      <c r="O151" s="263">
        <v>0.4</v>
      </c>
      <c r="P151" s="260" t="s">
        <v>1459</v>
      </c>
      <c r="Q151" s="259" t="s">
        <v>1823</v>
      </c>
      <c r="R151" s="259" t="s">
        <v>1823</v>
      </c>
      <c r="S151" s="259" t="s">
        <v>1823</v>
      </c>
      <c r="T151" s="259" t="s">
        <v>1824</v>
      </c>
      <c r="U151" s="259" t="s">
        <v>1824</v>
      </c>
      <c r="V151" s="259" t="s">
        <v>1460</v>
      </c>
      <c r="W151" s="259" t="s">
        <v>1460</v>
      </c>
      <c r="X151" s="225"/>
    </row>
    <row r="152" spans="1:24" customFormat="1" ht="27" x14ac:dyDescent="0.2">
      <c r="A152" s="259" t="s">
        <v>956</v>
      </c>
      <c r="B152" s="260" t="s">
        <v>901</v>
      </c>
      <c r="C152" s="259" t="s">
        <v>1833</v>
      </c>
      <c r="D152" s="260" t="s">
        <v>1834</v>
      </c>
      <c r="E152" s="260" t="s">
        <v>1032</v>
      </c>
      <c r="F152" s="259" t="s">
        <v>1066</v>
      </c>
      <c r="G152" s="261" t="s">
        <v>2021</v>
      </c>
      <c r="H152" s="262" t="s">
        <v>1979</v>
      </c>
      <c r="I152" s="261">
        <v>0</v>
      </c>
      <c r="J152" s="261">
        <v>100255.39</v>
      </c>
      <c r="K152" s="261">
        <v>0</v>
      </c>
      <c r="L152" s="261">
        <v>0</v>
      </c>
      <c r="M152" s="261">
        <v>0</v>
      </c>
      <c r="N152" s="263">
        <v>0</v>
      </c>
      <c r="O152" s="263">
        <v>0</v>
      </c>
      <c r="P152" s="260" t="s">
        <v>1459</v>
      </c>
      <c r="Q152" s="259" t="s">
        <v>1690</v>
      </c>
      <c r="R152" s="259" t="s">
        <v>1460</v>
      </c>
      <c r="S152" s="259" t="s">
        <v>1460</v>
      </c>
      <c r="T152" s="259" t="s">
        <v>493</v>
      </c>
      <c r="U152" s="259" t="s">
        <v>1460</v>
      </c>
      <c r="V152" s="259" t="s">
        <v>1460</v>
      </c>
      <c r="W152" s="259" t="s">
        <v>1460</v>
      </c>
      <c r="X152" s="225"/>
    </row>
    <row r="153" spans="1:24" customFormat="1" ht="27" x14ac:dyDescent="0.2">
      <c r="A153" s="259" t="s">
        <v>956</v>
      </c>
      <c r="B153" s="260" t="s">
        <v>901</v>
      </c>
      <c r="C153" s="259" t="s">
        <v>1836</v>
      </c>
      <c r="D153" s="260" t="s">
        <v>1837</v>
      </c>
      <c r="E153" s="260" t="s">
        <v>1032</v>
      </c>
      <c r="F153" s="259" t="s">
        <v>1066</v>
      </c>
      <c r="G153" s="261" t="s">
        <v>2021</v>
      </c>
      <c r="H153" s="262" t="s">
        <v>1980</v>
      </c>
      <c r="I153" s="261">
        <v>0</v>
      </c>
      <c r="J153" s="261">
        <v>266440.23</v>
      </c>
      <c r="K153" s="261">
        <v>0</v>
      </c>
      <c r="L153" s="261">
        <v>0</v>
      </c>
      <c r="M153" s="261">
        <v>0</v>
      </c>
      <c r="N153" s="263">
        <v>0</v>
      </c>
      <c r="O153" s="263">
        <v>0</v>
      </c>
      <c r="P153" s="260" t="s">
        <v>1459</v>
      </c>
      <c r="Q153" s="259" t="s">
        <v>1690</v>
      </c>
      <c r="R153" s="259" t="s">
        <v>1460</v>
      </c>
      <c r="S153" s="259" t="s">
        <v>1460</v>
      </c>
      <c r="T153" s="259" t="s">
        <v>493</v>
      </c>
      <c r="U153" s="259" t="s">
        <v>1460</v>
      </c>
      <c r="V153" s="259" t="s">
        <v>1460</v>
      </c>
      <c r="W153" s="259" t="s">
        <v>1460</v>
      </c>
      <c r="X153" s="225"/>
    </row>
    <row r="154" spans="1:24" customFormat="1" ht="45" x14ac:dyDescent="0.2">
      <c r="A154" s="259" t="s">
        <v>453</v>
      </c>
      <c r="B154" s="260" t="s">
        <v>676</v>
      </c>
      <c r="C154" s="259" t="s">
        <v>138</v>
      </c>
      <c r="D154" s="260" t="s">
        <v>631</v>
      </c>
      <c r="E154" s="260" t="s">
        <v>1032</v>
      </c>
      <c r="F154" s="259" t="s">
        <v>1042</v>
      </c>
      <c r="G154" s="261" t="s">
        <v>2021</v>
      </c>
      <c r="H154" s="262" t="s">
        <v>1521</v>
      </c>
      <c r="I154" s="261">
        <v>0</v>
      </c>
      <c r="J154" s="261">
        <v>477863.48</v>
      </c>
      <c r="K154" s="261">
        <v>0</v>
      </c>
      <c r="L154" s="261">
        <v>477863.48</v>
      </c>
      <c r="M154" s="261">
        <v>0</v>
      </c>
      <c r="N154" s="263">
        <v>1</v>
      </c>
      <c r="O154" s="263">
        <v>1</v>
      </c>
      <c r="P154" s="260" t="s">
        <v>1526</v>
      </c>
      <c r="Q154" s="259" t="s">
        <v>544</v>
      </c>
      <c r="R154" s="259" t="s">
        <v>485</v>
      </c>
      <c r="S154" s="259" t="s">
        <v>485</v>
      </c>
      <c r="T154" s="259" t="s">
        <v>550</v>
      </c>
      <c r="U154" s="259" t="s">
        <v>613</v>
      </c>
      <c r="V154" s="259" t="s">
        <v>613</v>
      </c>
      <c r="W154" s="259" t="s">
        <v>1460</v>
      </c>
      <c r="X154" s="225"/>
    </row>
    <row r="155" spans="1:24" customFormat="1" ht="36" x14ac:dyDescent="0.2">
      <c r="A155" s="259" t="s">
        <v>453</v>
      </c>
      <c r="B155" s="260" t="s">
        <v>676</v>
      </c>
      <c r="C155" s="259" t="s">
        <v>1852</v>
      </c>
      <c r="D155" s="260" t="s">
        <v>1853</v>
      </c>
      <c r="E155" s="260" t="s">
        <v>681</v>
      </c>
      <c r="F155" s="259" t="s">
        <v>1050</v>
      </c>
      <c r="G155" s="261" t="s">
        <v>2021</v>
      </c>
      <c r="H155" s="262" t="s">
        <v>1528</v>
      </c>
      <c r="I155" s="261">
        <v>0</v>
      </c>
      <c r="J155" s="261">
        <v>350000</v>
      </c>
      <c r="K155" s="261">
        <v>0</v>
      </c>
      <c r="L155" s="261">
        <v>9375.06</v>
      </c>
      <c r="M155" s="261">
        <v>0</v>
      </c>
      <c r="N155" s="263">
        <v>2.6785885714285713E-2</v>
      </c>
      <c r="O155" s="263">
        <v>0.9</v>
      </c>
      <c r="P155" s="260" t="s">
        <v>1459</v>
      </c>
      <c r="Q155" s="259" t="s">
        <v>916</v>
      </c>
      <c r="R155" s="259" t="s">
        <v>916</v>
      </c>
      <c r="S155" s="259" t="s">
        <v>1460</v>
      </c>
      <c r="T155" s="259" t="s">
        <v>917</v>
      </c>
      <c r="U155" s="259" t="s">
        <v>916</v>
      </c>
      <c r="V155" s="259" t="s">
        <v>1460</v>
      </c>
      <c r="W155" s="259" t="s">
        <v>1460</v>
      </c>
      <c r="X155" s="225"/>
    </row>
    <row r="156" spans="1:24" customFormat="1" ht="63" x14ac:dyDescent="0.2">
      <c r="A156" s="259" t="s">
        <v>966</v>
      </c>
      <c r="B156" s="260" t="s">
        <v>909</v>
      </c>
      <c r="C156" s="259" t="s">
        <v>910</v>
      </c>
      <c r="D156" s="260" t="s">
        <v>1366</v>
      </c>
      <c r="E156" s="260" t="s">
        <v>1102</v>
      </c>
      <c r="F156" s="259" t="s">
        <v>1066</v>
      </c>
      <c r="G156" s="261" t="s">
        <v>2021</v>
      </c>
      <c r="H156" s="262" t="s">
        <v>1486</v>
      </c>
      <c r="I156" s="261">
        <v>0</v>
      </c>
      <c r="J156" s="261">
        <v>381663.04</v>
      </c>
      <c r="K156" s="261">
        <v>0</v>
      </c>
      <c r="L156" s="261">
        <v>0</v>
      </c>
      <c r="M156" s="261">
        <v>0</v>
      </c>
      <c r="N156" s="263">
        <v>0</v>
      </c>
      <c r="O156" s="263">
        <v>1</v>
      </c>
      <c r="P156" s="260" t="s">
        <v>1459</v>
      </c>
      <c r="Q156" s="259" t="s">
        <v>879</v>
      </c>
      <c r="R156" s="259" t="s">
        <v>879</v>
      </c>
      <c r="S156" s="259" t="s">
        <v>879</v>
      </c>
      <c r="T156" s="259" t="s">
        <v>506</v>
      </c>
      <c r="U156" s="259" t="s">
        <v>506</v>
      </c>
      <c r="V156" s="259" t="s">
        <v>506</v>
      </c>
      <c r="W156" s="259" t="s">
        <v>1460</v>
      </c>
      <c r="X156" s="225"/>
    </row>
    <row r="157" spans="1:24" customFormat="1" ht="63" x14ac:dyDescent="0.2">
      <c r="A157" s="259" t="s">
        <v>966</v>
      </c>
      <c r="B157" s="260" t="s">
        <v>909</v>
      </c>
      <c r="C157" s="259" t="s">
        <v>911</v>
      </c>
      <c r="D157" s="260" t="s">
        <v>1367</v>
      </c>
      <c r="E157" s="260" t="s">
        <v>1369</v>
      </c>
      <c r="F157" s="259" t="s">
        <v>1066</v>
      </c>
      <c r="G157" s="261" t="s">
        <v>2021</v>
      </c>
      <c r="H157" s="262" t="s">
        <v>1486</v>
      </c>
      <c r="I157" s="261">
        <v>0</v>
      </c>
      <c r="J157" s="261">
        <v>379947.47</v>
      </c>
      <c r="K157" s="261">
        <v>0</v>
      </c>
      <c r="L157" s="261">
        <v>0</v>
      </c>
      <c r="M157" s="261">
        <v>0</v>
      </c>
      <c r="N157" s="263">
        <v>0</v>
      </c>
      <c r="O157" s="263">
        <v>0.4</v>
      </c>
      <c r="P157" s="260" t="s">
        <v>1459</v>
      </c>
      <c r="Q157" s="259" t="s">
        <v>1773</v>
      </c>
      <c r="R157" s="259" t="s">
        <v>1773</v>
      </c>
      <c r="S157" s="259" t="s">
        <v>1773</v>
      </c>
      <c r="T157" s="259" t="s">
        <v>919</v>
      </c>
      <c r="U157" s="259" t="s">
        <v>919</v>
      </c>
      <c r="V157" s="259" t="s">
        <v>919</v>
      </c>
      <c r="W157" s="259" t="s">
        <v>1460</v>
      </c>
      <c r="X157" s="225"/>
    </row>
    <row r="158" spans="1:24" customFormat="1" ht="63" x14ac:dyDescent="0.2">
      <c r="A158" s="259" t="s">
        <v>966</v>
      </c>
      <c r="B158" s="260" t="s">
        <v>909</v>
      </c>
      <c r="C158" s="259" t="s">
        <v>912</v>
      </c>
      <c r="D158" s="260" t="s">
        <v>1371</v>
      </c>
      <c r="E158" s="260" t="s">
        <v>681</v>
      </c>
      <c r="F158" s="259" t="s">
        <v>1066</v>
      </c>
      <c r="G158" s="261" t="s">
        <v>2021</v>
      </c>
      <c r="H158" s="262" t="s">
        <v>1486</v>
      </c>
      <c r="I158" s="261">
        <v>0</v>
      </c>
      <c r="J158" s="261">
        <v>375091.02</v>
      </c>
      <c r="K158" s="261">
        <v>0</v>
      </c>
      <c r="L158" s="261">
        <v>0</v>
      </c>
      <c r="M158" s="261">
        <v>0</v>
      </c>
      <c r="N158" s="263">
        <v>0</v>
      </c>
      <c r="O158" s="263">
        <v>0.96</v>
      </c>
      <c r="P158" s="260" t="s">
        <v>1459</v>
      </c>
      <c r="Q158" s="259" t="s">
        <v>896</v>
      </c>
      <c r="R158" s="259" t="s">
        <v>896</v>
      </c>
      <c r="S158" s="259" t="s">
        <v>896</v>
      </c>
      <c r="T158" s="259" t="s">
        <v>913</v>
      </c>
      <c r="U158" s="259" t="s">
        <v>913</v>
      </c>
      <c r="V158" s="259" t="s">
        <v>913</v>
      </c>
      <c r="W158" s="259" t="s">
        <v>1460</v>
      </c>
      <c r="X158" s="225"/>
    </row>
    <row r="159" spans="1:24" customFormat="1" ht="63" x14ac:dyDescent="0.2">
      <c r="A159" s="259" t="s">
        <v>966</v>
      </c>
      <c r="B159" s="260" t="s">
        <v>909</v>
      </c>
      <c r="C159" s="259" t="s">
        <v>914</v>
      </c>
      <c r="D159" s="260" t="s">
        <v>1372</v>
      </c>
      <c r="E159" s="260" t="s">
        <v>1374</v>
      </c>
      <c r="F159" s="259" t="s">
        <v>1066</v>
      </c>
      <c r="G159" s="261" t="s">
        <v>2021</v>
      </c>
      <c r="H159" s="262" t="s">
        <v>1486</v>
      </c>
      <c r="I159" s="261">
        <v>0</v>
      </c>
      <c r="J159" s="261">
        <v>374337.54</v>
      </c>
      <c r="K159" s="261">
        <v>0</v>
      </c>
      <c r="L159" s="261">
        <v>0</v>
      </c>
      <c r="M159" s="261">
        <v>0</v>
      </c>
      <c r="N159" s="263">
        <v>0</v>
      </c>
      <c r="O159" s="263">
        <v>0.4</v>
      </c>
      <c r="P159" s="260" t="s">
        <v>1459</v>
      </c>
      <c r="Q159" s="259" t="s">
        <v>1773</v>
      </c>
      <c r="R159" s="259" t="s">
        <v>1773</v>
      </c>
      <c r="S159" s="259" t="s">
        <v>1773</v>
      </c>
      <c r="T159" s="259" t="s">
        <v>919</v>
      </c>
      <c r="U159" s="259" t="s">
        <v>919</v>
      </c>
      <c r="V159" s="259" t="s">
        <v>919</v>
      </c>
      <c r="W159" s="259" t="s">
        <v>1460</v>
      </c>
      <c r="X159" s="225"/>
    </row>
    <row r="160" spans="1:24" customFormat="1" ht="63" x14ac:dyDescent="0.2">
      <c r="A160" s="259" t="s">
        <v>966</v>
      </c>
      <c r="B160" s="260" t="s">
        <v>909</v>
      </c>
      <c r="C160" s="259" t="s">
        <v>915</v>
      </c>
      <c r="D160" s="260" t="s">
        <v>1376</v>
      </c>
      <c r="E160" s="260" t="s">
        <v>1378</v>
      </c>
      <c r="F160" s="259" t="s">
        <v>1066</v>
      </c>
      <c r="G160" s="261" t="s">
        <v>2021</v>
      </c>
      <c r="H160" s="262" t="s">
        <v>1486</v>
      </c>
      <c r="I160" s="261">
        <v>0</v>
      </c>
      <c r="J160" s="261">
        <v>379607.39</v>
      </c>
      <c r="K160" s="261">
        <v>0</v>
      </c>
      <c r="L160" s="261">
        <v>0</v>
      </c>
      <c r="M160" s="261">
        <v>0</v>
      </c>
      <c r="N160" s="263">
        <v>0</v>
      </c>
      <c r="O160" s="263">
        <v>0.95</v>
      </c>
      <c r="P160" s="260" t="s">
        <v>1459</v>
      </c>
      <c r="Q160" s="259" t="s">
        <v>916</v>
      </c>
      <c r="R160" s="259" t="s">
        <v>916</v>
      </c>
      <c r="S160" s="259" t="s">
        <v>916</v>
      </c>
      <c r="T160" s="259" t="s">
        <v>917</v>
      </c>
      <c r="U160" s="259" t="s">
        <v>917</v>
      </c>
      <c r="V160" s="259" t="s">
        <v>917</v>
      </c>
      <c r="W160" s="259" t="s">
        <v>1460</v>
      </c>
      <c r="X160" s="225"/>
    </row>
    <row r="161" spans="1:24" customFormat="1" ht="72" x14ac:dyDescent="0.2">
      <c r="A161" s="259" t="s">
        <v>966</v>
      </c>
      <c r="B161" s="260" t="s">
        <v>909</v>
      </c>
      <c r="C161" s="259" t="s">
        <v>918</v>
      </c>
      <c r="D161" s="260" t="s">
        <v>1380</v>
      </c>
      <c r="E161" s="260" t="s">
        <v>1137</v>
      </c>
      <c r="F161" s="259" t="s">
        <v>1066</v>
      </c>
      <c r="G161" s="261" t="s">
        <v>2021</v>
      </c>
      <c r="H161" s="262" t="s">
        <v>1486</v>
      </c>
      <c r="I161" s="261">
        <v>0</v>
      </c>
      <c r="J161" s="261">
        <v>476243.34</v>
      </c>
      <c r="K161" s="261">
        <v>0</v>
      </c>
      <c r="L161" s="261">
        <v>0</v>
      </c>
      <c r="M161" s="261">
        <v>0</v>
      </c>
      <c r="N161" s="263">
        <v>0</v>
      </c>
      <c r="O161" s="263">
        <v>0.7</v>
      </c>
      <c r="P161" s="260" t="s">
        <v>1459</v>
      </c>
      <c r="Q161" s="259" t="s">
        <v>1626</v>
      </c>
      <c r="R161" s="259" t="s">
        <v>1626</v>
      </c>
      <c r="S161" s="259" t="s">
        <v>1626</v>
      </c>
      <c r="T161" s="259" t="s">
        <v>1854</v>
      </c>
      <c r="U161" s="259" t="s">
        <v>1854</v>
      </c>
      <c r="V161" s="259" t="s">
        <v>1854</v>
      </c>
      <c r="W161" s="259" t="s">
        <v>1460</v>
      </c>
      <c r="X161" s="225"/>
    </row>
    <row r="162" spans="1:24" customFormat="1" ht="54" x14ac:dyDescent="0.2">
      <c r="A162" s="259" t="s">
        <v>966</v>
      </c>
      <c r="B162" s="260" t="s">
        <v>909</v>
      </c>
      <c r="C162" s="259" t="s">
        <v>1855</v>
      </c>
      <c r="D162" s="260" t="s">
        <v>1856</v>
      </c>
      <c r="E162" s="260" t="s">
        <v>1076</v>
      </c>
      <c r="F162" s="259" t="s">
        <v>1066</v>
      </c>
      <c r="G162" s="261" t="s">
        <v>2021</v>
      </c>
      <c r="H162" s="262" t="s">
        <v>1486</v>
      </c>
      <c r="I162" s="261">
        <v>0</v>
      </c>
      <c r="J162" s="261">
        <v>339339.73</v>
      </c>
      <c r="K162" s="261">
        <v>0</v>
      </c>
      <c r="L162" s="261">
        <v>0</v>
      </c>
      <c r="M162" s="261">
        <v>0</v>
      </c>
      <c r="N162" s="263">
        <v>0</v>
      </c>
      <c r="O162" s="263">
        <v>0.93</v>
      </c>
      <c r="P162" s="260" t="s">
        <v>1459</v>
      </c>
      <c r="Q162" s="259" t="s">
        <v>1857</v>
      </c>
      <c r="R162" s="259" t="s">
        <v>1857</v>
      </c>
      <c r="S162" s="259" t="s">
        <v>1857</v>
      </c>
      <c r="T162" s="259" t="s">
        <v>1854</v>
      </c>
      <c r="U162" s="259" t="s">
        <v>1854</v>
      </c>
      <c r="V162" s="259" t="s">
        <v>1460</v>
      </c>
      <c r="W162" s="259" t="s">
        <v>1460</v>
      </c>
      <c r="X162" s="225"/>
    </row>
    <row r="163" spans="1:24" customFormat="1" ht="63" x14ac:dyDescent="0.2">
      <c r="A163" s="259" t="s">
        <v>966</v>
      </c>
      <c r="B163" s="260" t="s">
        <v>909</v>
      </c>
      <c r="C163" s="259" t="s">
        <v>1858</v>
      </c>
      <c r="D163" s="260" t="s">
        <v>1859</v>
      </c>
      <c r="E163" s="260" t="s">
        <v>1032</v>
      </c>
      <c r="F163" s="259" t="s">
        <v>1066</v>
      </c>
      <c r="G163" s="261" t="s">
        <v>2021</v>
      </c>
      <c r="H163" s="262" t="s">
        <v>1486</v>
      </c>
      <c r="I163" s="261">
        <v>0</v>
      </c>
      <c r="J163" s="261">
        <v>337894.52</v>
      </c>
      <c r="K163" s="261">
        <v>0</v>
      </c>
      <c r="L163" s="261">
        <v>0</v>
      </c>
      <c r="M163" s="261">
        <v>0</v>
      </c>
      <c r="N163" s="263">
        <v>0</v>
      </c>
      <c r="O163" s="263">
        <v>0.95</v>
      </c>
      <c r="P163" s="260" t="s">
        <v>1459</v>
      </c>
      <c r="Q163" s="259" t="s">
        <v>1857</v>
      </c>
      <c r="R163" s="259" t="s">
        <v>1857</v>
      </c>
      <c r="S163" s="259" t="s">
        <v>1857</v>
      </c>
      <c r="T163" s="259" t="s">
        <v>1854</v>
      </c>
      <c r="U163" s="259" t="s">
        <v>1854</v>
      </c>
      <c r="V163" s="259" t="s">
        <v>1460</v>
      </c>
      <c r="W163" s="259" t="s">
        <v>1460</v>
      </c>
      <c r="X163" s="225"/>
    </row>
    <row r="164" spans="1:24" customFormat="1" ht="63" x14ac:dyDescent="0.2">
      <c r="A164" s="259" t="s">
        <v>966</v>
      </c>
      <c r="B164" s="260" t="s">
        <v>909</v>
      </c>
      <c r="C164" s="259" t="s">
        <v>1860</v>
      </c>
      <c r="D164" s="260" t="s">
        <v>1861</v>
      </c>
      <c r="E164" s="260" t="s">
        <v>1863</v>
      </c>
      <c r="F164" s="259" t="s">
        <v>1066</v>
      </c>
      <c r="G164" s="261" t="s">
        <v>2021</v>
      </c>
      <c r="H164" s="262" t="s">
        <v>1486</v>
      </c>
      <c r="I164" s="261">
        <v>0</v>
      </c>
      <c r="J164" s="261">
        <v>342307.21</v>
      </c>
      <c r="K164" s="261">
        <v>0</v>
      </c>
      <c r="L164" s="261">
        <v>0</v>
      </c>
      <c r="M164" s="261">
        <v>0</v>
      </c>
      <c r="N164" s="263">
        <v>0</v>
      </c>
      <c r="O164" s="263">
        <v>0.93</v>
      </c>
      <c r="P164" s="260" t="s">
        <v>1459</v>
      </c>
      <c r="Q164" s="259" t="s">
        <v>1864</v>
      </c>
      <c r="R164" s="259" t="s">
        <v>1864</v>
      </c>
      <c r="S164" s="259" t="s">
        <v>1864</v>
      </c>
      <c r="T164" s="259" t="s">
        <v>1865</v>
      </c>
      <c r="U164" s="259" t="s">
        <v>1865</v>
      </c>
      <c r="V164" s="259" t="s">
        <v>1460</v>
      </c>
      <c r="W164" s="259" t="s">
        <v>1460</v>
      </c>
      <c r="X164" s="225"/>
    </row>
    <row r="165" spans="1:24" customFormat="1" ht="63" x14ac:dyDescent="0.2">
      <c r="A165" s="259" t="s">
        <v>966</v>
      </c>
      <c r="B165" s="260" t="s">
        <v>909</v>
      </c>
      <c r="C165" s="259" t="s">
        <v>1867</v>
      </c>
      <c r="D165" s="260" t="s">
        <v>1868</v>
      </c>
      <c r="E165" s="260" t="s">
        <v>681</v>
      </c>
      <c r="F165" s="259" t="s">
        <v>1066</v>
      </c>
      <c r="G165" s="261" t="s">
        <v>2021</v>
      </c>
      <c r="H165" s="262" t="s">
        <v>1486</v>
      </c>
      <c r="I165" s="261">
        <v>0</v>
      </c>
      <c r="J165" s="261">
        <v>333797.38</v>
      </c>
      <c r="K165" s="261">
        <v>0</v>
      </c>
      <c r="L165" s="261">
        <v>0</v>
      </c>
      <c r="M165" s="261">
        <v>0</v>
      </c>
      <c r="N165" s="263">
        <v>0</v>
      </c>
      <c r="O165" s="263">
        <v>0.95</v>
      </c>
      <c r="P165" s="260" t="s">
        <v>1459</v>
      </c>
      <c r="Q165" s="259" t="s">
        <v>1864</v>
      </c>
      <c r="R165" s="259" t="s">
        <v>1864</v>
      </c>
      <c r="S165" s="259" t="s">
        <v>1864</v>
      </c>
      <c r="T165" s="259" t="s">
        <v>1865</v>
      </c>
      <c r="U165" s="259" t="s">
        <v>1865</v>
      </c>
      <c r="V165" s="259" t="s">
        <v>1460</v>
      </c>
      <c r="W165" s="259" t="s">
        <v>1460</v>
      </c>
      <c r="X165" s="225"/>
    </row>
    <row r="166" spans="1:24" customFormat="1" ht="54" x14ac:dyDescent="0.2">
      <c r="A166" s="259" t="s">
        <v>966</v>
      </c>
      <c r="B166" s="260" t="s">
        <v>909</v>
      </c>
      <c r="C166" s="259" t="s">
        <v>1869</v>
      </c>
      <c r="D166" s="260" t="s">
        <v>1870</v>
      </c>
      <c r="E166" s="260" t="s">
        <v>1134</v>
      </c>
      <c r="F166" s="259" t="s">
        <v>1066</v>
      </c>
      <c r="G166" s="261" t="s">
        <v>2021</v>
      </c>
      <c r="H166" s="262" t="s">
        <v>1486</v>
      </c>
      <c r="I166" s="261">
        <v>0</v>
      </c>
      <c r="J166" s="261">
        <v>333250.45</v>
      </c>
      <c r="K166" s="261">
        <v>0</v>
      </c>
      <c r="L166" s="261">
        <v>0</v>
      </c>
      <c r="M166" s="261">
        <v>0</v>
      </c>
      <c r="N166" s="263">
        <v>0</v>
      </c>
      <c r="O166" s="263">
        <v>0</v>
      </c>
      <c r="P166" s="260" t="s">
        <v>1459</v>
      </c>
      <c r="Q166" s="259" t="s">
        <v>1871</v>
      </c>
      <c r="R166" s="259" t="s">
        <v>1460</v>
      </c>
      <c r="S166" s="259" t="s">
        <v>1460</v>
      </c>
      <c r="T166" s="259" t="s">
        <v>1872</v>
      </c>
      <c r="U166" s="259" t="s">
        <v>1460</v>
      </c>
      <c r="V166" s="259" t="s">
        <v>1460</v>
      </c>
      <c r="W166" s="259" t="s">
        <v>1460</v>
      </c>
      <c r="X166" s="225"/>
    </row>
    <row r="167" spans="1:24" customFormat="1" ht="63" x14ac:dyDescent="0.2">
      <c r="A167" s="259" t="s">
        <v>966</v>
      </c>
      <c r="B167" s="260" t="s">
        <v>909</v>
      </c>
      <c r="C167" s="259" t="s">
        <v>1874</v>
      </c>
      <c r="D167" s="260" t="s">
        <v>1875</v>
      </c>
      <c r="E167" s="260" t="s">
        <v>1094</v>
      </c>
      <c r="F167" s="259" t="s">
        <v>1066</v>
      </c>
      <c r="G167" s="261" t="s">
        <v>2021</v>
      </c>
      <c r="H167" s="262" t="s">
        <v>1486</v>
      </c>
      <c r="I167" s="261">
        <v>0</v>
      </c>
      <c r="J167" s="261">
        <v>345237.2</v>
      </c>
      <c r="K167" s="261">
        <v>0</v>
      </c>
      <c r="L167" s="261">
        <v>0</v>
      </c>
      <c r="M167" s="261">
        <v>0</v>
      </c>
      <c r="N167" s="263">
        <v>0</v>
      </c>
      <c r="O167" s="263">
        <v>0</v>
      </c>
      <c r="P167" s="260" t="s">
        <v>1459</v>
      </c>
      <c r="Q167" s="259" t="s">
        <v>1871</v>
      </c>
      <c r="R167" s="259" t="s">
        <v>1460</v>
      </c>
      <c r="S167" s="259" t="s">
        <v>1460</v>
      </c>
      <c r="T167" s="259" t="s">
        <v>1872</v>
      </c>
      <c r="U167" s="259" t="s">
        <v>1460</v>
      </c>
      <c r="V167" s="259" t="s">
        <v>1460</v>
      </c>
      <c r="W167" s="259" t="s">
        <v>1460</v>
      </c>
      <c r="X167" s="225"/>
    </row>
    <row r="168" spans="1:24" customFormat="1" ht="72" x14ac:dyDescent="0.2">
      <c r="A168" s="259" t="s">
        <v>966</v>
      </c>
      <c r="B168" s="260" t="s">
        <v>909</v>
      </c>
      <c r="C168" s="259" t="s">
        <v>1876</v>
      </c>
      <c r="D168" s="260" t="s">
        <v>1877</v>
      </c>
      <c r="E168" s="260" t="s">
        <v>1032</v>
      </c>
      <c r="F168" s="259" t="s">
        <v>1066</v>
      </c>
      <c r="G168" s="261" t="s">
        <v>2021</v>
      </c>
      <c r="H168" s="262" t="s">
        <v>1486</v>
      </c>
      <c r="I168" s="261">
        <v>0</v>
      </c>
      <c r="J168" s="261">
        <v>432972.45</v>
      </c>
      <c r="K168" s="261">
        <v>0</v>
      </c>
      <c r="L168" s="261">
        <v>0</v>
      </c>
      <c r="M168" s="261">
        <v>0</v>
      </c>
      <c r="N168" s="263">
        <v>0</v>
      </c>
      <c r="O168" s="263">
        <v>0</v>
      </c>
      <c r="P168" s="260" t="s">
        <v>1459</v>
      </c>
      <c r="Q168" s="259" t="s">
        <v>1741</v>
      </c>
      <c r="R168" s="259" t="s">
        <v>1460</v>
      </c>
      <c r="S168" s="259" t="s">
        <v>1460</v>
      </c>
      <c r="T168" s="259" t="s">
        <v>535</v>
      </c>
      <c r="U168" s="259" t="s">
        <v>1460</v>
      </c>
      <c r="V168" s="259" t="s">
        <v>1460</v>
      </c>
      <c r="W168" s="259" t="s">
        <v>1460</v>
      </c>
      <c r="X168" s="225"/>
    </row>
    <row r="169" spans="1:24" customFormat="1" ht="54" x14ac:dyDescent="0.2">
      <c r="A169" s="259" t="s">
        <v>966</v>
      </c>
      <c r="B169" s="260" t="s">
        <v>909</v>
      </c>
      <c r="C169" s="259" t="s">
        <v>1878</v>
      </c>
      <c r="D169" s="260" t="s">
        <v>1879</v>
      </c>
      <c r="E169" s="260" t="s">
        <v>1192</v>
      </c>
      <c r="F169" s="259" t="s">
        <v>1066</v>
      </c>
      <c r="G169" s="261" t="s">
        <v>2021</v>
      </c>
      <c r="H169" s="262" t="s">
        <v>1486</v>
      </c>
      <c r="I169" s="261">
        <v>0</v>
      </c>
      <c r="J169" s="261">
        <v>342707.55</v>
      </c>
      <c r="K169" s="261">
        <v>0</v>
      </c>
      <c r="L169" s="261">
        <v>0</v>
      </c>
      <c r="M169" s="261">
        <v>0</v>
      </c>
      <c r="N169" s="263">
        <v>0</v>
      </c>
      <c r="O169" s="263">
        <v>0</v>
      </c>
      <c r="P169" s="260" t="s">
        <v>1459</v>
      </c>
      <c r="Q169" s="259" t="s">
        <v>1690</v>
      </c>
      <c r="R169" s="259" t="s">
        <v>1460</v>
      </c>
      <c r="S169" s="259" t="s">
        <v>1460</v>
      </c>
      <c r="T169" s="259" t="s">
        <v>493</v>
      </c>
      <c r="U169" s="259" t="s">
        <v>1460</v>
      </c>
      <c r="V169" s="259" t="s">
        <v>1460</v>
      </c>
      <c r="W169" s="259" t="s">
        <v>1460</v>
      </c>
      <c r="X169" s="225"/>
    </row>
    <row r="170" spans="1:24" customFormat="1" ht="81" x14ac:dyDescent="0.2">
      <c r="A170" s="259" t="s">
        <v>632</v>
      </c>
      <c r="B170" s="260" t="s">
        <v>159</v>
      </c>
      <c r="C170" s="259" t="s">
        <v>137</v>
      </c>
      <c r="D170" s="260" t="s">
        <v>633</v>
      </c>
      <c r="E170" s="260" t="s">
        <v>681</v>
      </c>
      <c r="F170" s="259" t="s">
        <v>1383</v>
      </c>
      <c r="G170" s="261" t="s">
        <v>2023</v>
      </c>
      <c r="H170" s="262" t="s">
        <v>1527</v>
      </c>
      <c r="I170" s="261">
        <v>0</v>
      </c>
      <c r="J170" s="261">
        <v>2287753.2400000002</v>
      </c>
      <c r="K170" s="261">
        <v>0</v>
      </c>
      <c r="L170" s="261">
        <v>2287753.2400000002</v>
      </c>
      <c r="M170" s="261">
        <v>2287753.2400000002</v>
      </c>
      <c r="N170" s="263">
        <v>1</v>
      </c>
      <c r="O170" s="263">
        <v>1</v>
      </c>
      <c r="P170" s="260" t="s">
        <v>677</v>
      </c>
      <c r="Q170" s="259" t="s">
        <v>634</v>
      </c>
      <c r="R170" s="259" t="s">
        <v>634</v>
      </c>
      <c r="S170" s="259" t="s">
        <v>634</v>
      </c>
      <c r="T170" s="259" t="s">
        <v>548</v>
      </c>
      <c r="U170" s="259" t="s">
        <v>669</v>
      </c>
      <c r="V170" s="259" t="s">
        <v>487</v>
      </c>
      <c r="W170" s="259" t="s">
        <v>497</v>
      </c>
      <c r="X170" s="225"/>
    </row>
    <row r="171" spans="1:24" customFormat="1" ht="45" x14ac:dyDescent="0.2">
      <c r="A171" s="259" t="s">
        <v>967</v>
      </c>
      <c r="B171" s="260" t="s">
        <v>920</v>
      </c>
      <c r="C171" s="259" t="s">
        <v>773</v>
      </c>
      <c r="D171" s="260" t="s">
        <v>921</v>
      </c>
      <c r="E171" s="260" t="s">
        <v>681</v>
      </c>
      <c r="F171" s="395" t="s">
        <v>2019</v>
      </c>
      <c r="G171" s="261" t="s">
        <v>2021</v>
      </c>
      <c r="H171" s="262" t="s">
        <v>1528</v>
      </c>
      <c r="I171" s="261">
        <v>0</v>
      </c>
      <c r="J171" s="261">
        <v>4697750</v>
      </c>
      <c r="K171" s="261">
        <v>0</v>
      </c>
      <c r="L171" s="261">
        <v>108793.78</v>
      </c>
      <c r="M171" s="261">
        <v>0</v>
      </c>
      <c r="N171" s="263">
        <v>2.3158699377361501E-2</v>
      </c>
      <c r="O171" s="263">
        <v>0.65</v>
      </c>
      <c r="P171" s="260" t="s">
        <v>1459</v>
      </c>
      <c r="Q171" s="259" t="s">
        <v>827</v>
      </c>
      <c r="R171" s="259" t="s">
        <v>1757</v>
      </c>
      <c r="S171" s="259" t="s">
        <v>1757</v>
      </c>
      <c r="T171" s="259" t="s">
        <v>570</v>
      </c>
      <c r="U171" s="259" t="s">
        <v>1954</v>
      </c>
      <c r="V171" s="259" t="s">
        <v>1954</v>
      </c>
      <c r="W171" s="259" t="s">
        <v>1460</v>
      </c>
      <c r="X171" s="225"/>
    </row>
  </sheetData>
  <mergeCells count="23">
    <mergeCell ref="T9:V9"/>
    <mergeCell ref="Q8:V8"/>
    <mergeCell ref="W8:W10"/>
    <mergeCell ref="X8:X10"/>
    <mergeCell ref="J9:J10"/>
    <mergeCell ref="K9:K10"/>
    <mergeCell ref="L9:L10"/>
    <mergeCell ref="M9:M10"/>
    <mergeCell ref="N9:N10"/>
    <mergeCell ref="O9:O10"/>
    <mergeCell ref="Q9:S9"/>
    <mergeCell ref="P8:P10"/>
    <mergeCell ref="G8:G10"/>
    <mergeCell ref="H8:H10"/>
    <mergeCell ref="I8:I10"/>
    <mergeCell ref="J8:M8"/>
    <mergeCell ref="N8:O8"/>
    <mergeCell ref="F8:F10"/>
    <mergeCell ref="A8:A10"/>
    <mergeCell ref="B8:B10"/>
    <mergeCell ref="C8:C10"/>
    <mergeCell ref="D8:D10"/>
    <mergeCell ref="E8:E10"/>
  </mergeCells>
  <pageMargins left="0.31496062992125984" right="0.31496062992125984" top="0.35433070866141736" bottom="0.55118110236220474" header="0.31496062992125984" footer="0.31496062992125984"/>
  <pageSetup scale="49" orientation="landscape" horizontalDpi="4294967292" verticalDpi="0" r:id="rId1"/>
  <headerFooter>
    <oddHeader>&amp;RANEXO 4.10 PAG. &amp;P DE &amp;N</oddHeader>
    <oddFooter>&amp;F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Hoja26">
    <tabColor rgb="FF92D050"/>
  </sheetPr>
  <dimension ref="B1:AA94"/>
  <sheetViews>
    <sheetView view="pageBreakPreview" zoomScale="40" zoomScaleNormal="80" zoomScaleSheetLayoutView="40" workbookViewId="0">
      <selection activeCell="G89" sqref="G89"/>
    </sheetView>
  </sheetViews>
  <sheetFormatPr baseColWidth="10" defaultRowHeight="12.75" x14ac:dyDescent="0.2"/>
  <cols>
    <col min="1" max="1" width="3.28515625" style="32" customWidth="1"/>
    <col min="2" max="2" width="10.7109375" style="32" customWidth="1"/>
    <col min="3" max="3" width="27.140625" style="179" customWidth="1"/>
    <col min="4" max="4" width="18.140625" style="32" customWidth="1"/>
    <col min="5" max="5" width="13.28515625" style="166" customWidth="1"/>
    <col min="6" max="6" width="15.7109375" style="32" customWidth="1"/>
    <col min="7" max="7" width="19.5703125" style="32" customWidth="1"/>
    <col min="8" max="11" width="20.85546875" style="32" customWidth="1"/>
    <col min="12" max="12" width="17.85546875" style="32" customWidth="1"/>
    <col min="13" max="16384" width="11.42578125" style="32"/>
  </cols>
  <sheetData>
    <row r="1" spans="2:27" s="44" customFormat="1" ht="21.75" customHeight="1" x14ac:dyDescent="0.2">
      <c r="C1" s="178"/>
      <c r="D1" s="505" t="s">
        <v>101</v>
      </c>
      <c r="E1" s="505"/>
      <c r="F1" s="505"/>
      <c r="G1" s="505"/>
      <c r="H1" s="505"/>
      <c r="I1" s="505"/>
      <c r="J1" s="505"/>
      <c r="K1" s="505"/>
      <c r="L1" s="505"/>
    </row>
    <row r="2" spans="2:27" s="44" customFormat="1" ht="20.25" x14ac:dyDescent="0.3">
      <c r="B2" s="406" t="s">
        <v>2020</v>
      </c>
      <c r="C2" s="406"/>
      <c r="D2" s="406"/>
      <c r="E2" s="406"/>
      <c r="F2" s="406"/>
      <c r="G2" s="406"/>
      <c r="H2" s="406"/>
      <c r="I2" s="406"/>
      <c r="J2" s="406"/>
      <c r="K2" s="406"/>
      <c r="L2" s="406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</row>
    <row r="3" spans="2:27" s="44" customFormat="1" x14ac:dyDescent="0.2">
      <c r="C3" s="178"/>
      <c r="D3" s="506" t="s">
        <v>116</v>
      </c>
      <c r="E3" s="506"/>
      <c r="F3" s="506"/>
      <c r="G3" s="506"/>
      <c r="H3" s="506"/>
      <c r="I3" s="506"/>
      <c r="J3" s="506"/>
      <c r="K3" s="506"/>
      <c r="L3" s="506"/>
    </row>
    <row r="4" spans="2:27" s="44" customFormat="1" x14ac:dyDescent="0.2">
      <c r="C4" s="178"/>
      <c r="D4" s="506" t="s">
        <v>106</v>
      </c>
      <c r="E4" s="506"/>
      <c r="F4" s="506"/>
      <c r="G4" s="506"/>
      <c r="H4" s="506"/>
      <c r="I4" s="506"/>
      <c r="J4" s="506"/>
      <c r="K4" s="506"/>
      <c r="L4" s="506"/>
    </row>
    <row r="5" spans="2:27" s="44" customFormat="1" x14ac:dyDescent="0.2">
      <c r="C5" s="178"/>
      <c r="D5" s="103"/>
      <c r="E5" s="159"/>
      <c r="F5" s="103"/>
      <c r="G5" s="103"/>
      <c r="H5" s="103"/>
      <c r="I5" s="103"/>
      <c r="J5" s="103"/>
      <c r="K5" s="103"/>
      <c r="L5" s="103"/>
    </row>
    <row r="6" spans="2:27" s="44" customFormat="1" ht="13.5" thickBot="1" x14ac:dyDescent="0.25">
      <c r="C6" s="178"/>
      <c r="E6" s="160"/>
      <c r="H6" s="197"/>
    </row>
    <row r="7" spans="2:27" ht="34.5" customHeight="1" thickTop="1" thickBot="1" x14ac:dyDescent="0.25">
      <c r="B7" s="498" t="s">
        <v>64</v>
      </c>
      <c r="C7" s="499"/>
      <c r="D7" s="500"/>
      <c r="E7" s="507" t="s">
        <v>63</v>
      </c>
      <c r="F7" s="507" t="s">
        <v>62</v>
      </c>
      <c r="G7" s="507" t="s">
        <v>100</v>
      </c>
      <c r="H7" s="507"/>
      <c r="I7" s="507"/>
      <c r="J7" s="507"/>
      <c r="K7" s="507"/>
      <c r="L7" s="507" t="s">
        <v>61</v>
      </c>
    </row>
    <row r="8" spans="2:27" ht="34.5" customHeight="1" thickTop="1" thickBot="1" x14ac:dyDescent="0.25">
      <c r="B8" s="501"/>
      <c r="C8" s="502"/>
      <c r="D8" s="503"/>
      <c r="E8" s="507"/>
      <c r="F8" s="507"/>
      <c r="G8" s="46" t="s">
        <v>679</v>
      </c>
      <c r="H8" s="50" t="s">
        <v>60</v>
      </c>
      <c r="I8" s="50" t="s">
        <v>12</v>
      </c>
      <c r="J8" s="50" t="s">
        <v>59</v>
      </c>
      <c r="K8" s="46" t="s">
        <v>58</v>
      </c>
      <c r="L8" s="507"/>
    </row>
    <row r="9" spans="2:27" ht="13.5" thickTop="1" x14ac:dyDescent="0.2">
      <c r="B9" s="180"/>
      <c r="C9" s="181"/>
      <c r="D9" s="140"/>
      <c r="E9" s="161"/>
      <c r="F9" s="140"/>
      <c r="G9" s="141"/>
      <c r="H9" s="141"/>
      <c r="I9" s="141"/>
      <c r="J9" s="141"/>
      <c r="K9" s="141"/>
      <c r="L9" s="140"/>
    </row>
    <row r="10" spans="2:27" s="92" customFormat="1" x14ac:dyDescent="0.2">
      <c r="B10" s="504" t="s">
        <v>2</v>
      </c>
      <c r="C10" s="504"/>
      <c r="D10" s="504"/>
      <c r="E10" s="196"/>
      <c r="F10" s="142"/>
      <c r="G10" s="182">
        <f>SUM(G11:G21)</f>
        <v>8265250.290000001</v>
      </c>
      <c r="H10" s="182">
        <f>SUM(H11:H21)</f>
        <v>9717226.8400000017</v>
      </c>
      <c r="I10" s="182">
        <f t="shared" ref="I10:K10" si="0">SUM(I11:I21)</f>
        <v>7916802.5999999996</v>
      </c>
      <c r="J10" s="182">
        <f t="shared" si="0"/>
        <v>4347907.3600000003</v>
      </c>
      <c r="K10" s="182">
        <f t="shared" si="0"/>
        <v>4347907.3600000003</v>
      </c>
      <c r="L10" s="145"/>
    </row>
    <row r="11" spans="2:27" s="92" customFormat="1" ht="61.5" customHeight="1" x14ac:dyDescent="0.2">
      <c r="B11" s="340" t="s">
        <v>962</v>
      </c>
      <c r="C11" s="352" t="s">
        <v>1357</v>
      </c>
      <c r="D11" s="341" t="s">
        <v>681</v>
      </c>
      <c r="E11" s="342" t="s">
        <v>385</v>
      </c>
      <c r="F11" s="342" t="s">
        <v>390</v>
      </c>
      <c r="G11" s="343">
        <v>0</v>
      </c>
      <c r="H11" s="339">
        <v>5995.01</v>
      </c>
      <c r="I11" s="339">
        <v>5995.01</v>
      </c>
      <c r="J11" s="339">
        <v>5995.01</v>
      </c>
      <c r="K11" s="339">
        <v>5995.01</v>
      </c>
      <c r="L11" s="176"/>
    </row>
    <row r="12" spans="2:27" s="68" customFormat="1" ht="39.75" customHeight="1" x14ac:dyDescent="0.2">
      <c r="B12" s="340" t="s">
        <v>680</v>
      </c>
      <c r="C12" s="342" t="s">
        <v>374</v>
      </c>
      <c r="D12" s="341" t="s">
        <v>681</v>
      </c>
      <c r="E12" s="342" t="s">
        <v>385</v>
      </c>
      <c r="F12" s="342" t="s">
        <v>390</v>
      </c>
      <c r="G12" s="339">
        <v>3216019.83</v>
      </c>
      <c r="H12" s="339">
        <v>3424232</v>
      </c>
      <c r="I12" s="339">
        <v>3141868</v>
      </c>
      <c r="J12" s="339">
        <v>3141868</v>
      </c>
      <c r="K12" s="339">
        <v>3141868</v>
      </c>
      <c r="L12" s="176"/>
    </row>
    <row r="13" spans="2:27" s="68" customFormat="1" ht="40.5" customHeight="1" x14ac:dyDescent="0.2">
      <c r="B13" s="340" t="s">
        <v>682</v>
      </c>
      <c r="C13" s="342" t="s">
        <v>185</v>
      </c>
      <c r="D13" s="341" t="s">
        <v>681</v>
      </c>
      <c r="E13" s="342" t="s">
        <v>385</v>
      </c>
      <c r="F13" s="342" t="s">
        <v>390</v>
      </c>
      <c r="G13" s="339">
        <v>1179864.6600000001</v>
      </c>
      <c r="H13" s="339">
        <v>1179864.6599999999</v>
      </c>
      <c r="I13" s="339">
        <v>1053415.83</v>
      </c>
      <c r="J13" s="339">
        <v>487259.50000000006</v>
      </c>
      <c r="K13" s="339">
        <v>487259.50000000006</v>
      </c>
      <c r="L13" s="176"/>
    </row>
    <row r="14" spans="2:27" s="68" customFormat="1" ht="37.5" customHeight="1" x14ac:dyDescent="0.2">
      <c r="B14" s="340" t="s">
        <v>683</v>
      </c>
      <c r="C14" s="344" t="s">
        <v>196</v>
      </c>
      <c r="D14" s="341" t="s">
        <v>681</v>
      </c>
      <c r="E14" s="342" t="s">
        <v>385</v>
      </c>
      <c r="F14" s="342" t="s">
        <v>390</v>
      </c>
      <c r="G14" s="339">
        <v>3869365.8000000003</v>
      </c>
      <c r="H14" s="339">
        <v>3869365.8000000003</v>
      </c>
      <c r="I14" s="339">
        <v>3327400.35</v>
      </c>
      <c r="J14" s="339">
        <v>324661.44000000006</v>
      </c>
      <c r="K14" s="339">
        <v>324661.44000000006</v>
      </c>
      <c r="L14" s="176"/>
    </row>
    <row r="15" spans="2:27" s="68" customFormat="1" ht="76.5" customHeight="1" x14ac:dyDescent="0.2">
      <c r="B15" s="345" t="s">
        <v>716</v>
      </c>
      <c r="C15" s="342" t="s">
        <v>717</v>
      </c>
      <c r="D15" s="341" t="s">
        <v>681</v>
      </c>
      <c r="E15" s="342" t="s">
        <v>385</v>
      </c>
      <c r="F15" s="342" t="s">
        <v>2015</v>
      </c>
      <c r="G15" s="346">
        <v>0</v>
      </c>
      <c r="H15" s="339">
        <v>288830.95000000007</v>
      </c>
      <c r="I15" s="339">
        <v>288830.95000000019</v>
      </c>
      <c r="J15" s="339">
        <v>288830.95000000019</v>
      </c>
      <c r="K15" s="339">
        <v>288830.95000000019</v>
      </c>
      <c r="L15" s="176"/>
    </row>
    <row r="16" spans="2:27" s="68" customFormat="1" ht="76.5" customHeight="1" x14ac:dyDescent="0.2">
      <c r="B16" s="345" t="s">
        <v>1711</v>
      </c>
      <c r="C16" s="342" t="s">
        <v>1712</v>
      </c>
      <c r="D16" s="341" t="s">
        <v>681</v>
      </c>
      <c r="E16" s="342" t="s">
        <v>385</v>
      </c>
      <c r="F16" s="342" t="s">
        <v>2015</v>
      </c>
      <c r="G16" s="339">
        <v>0</v>
      </c>
      <c r="H16" s="339">
        <v>849000</v>
      </c>
      <c r="I16" s="347">
        <v>0</v>
      </c>
      <c r="J16" s="347">
        <v>0</v>
      </c>
      <c r="K16" s="347">
        <v>0</v>
      </c>
      <c r="L16" s="176"/>
    </row>
    <row r="17" spans="2:12" s="68" customFormat="1" ht="76.5" customHeight="1" x14ac:dyDescent="0.2">
      <c r="B17" s="345" t="s">
        <v>1680</v>
      </c>
      <c r="C17" s="342" t="s">
        <v>1681</v>
      </c>
      <c r="D17" s="341" t="s">
        <v>681</v>
      </c>
      <c r="E17" s="342" t="s">
        <v>385</v>
      </c>
      <c r="F17" s="342" t="s">
        <v>390</v>
      </c>
      <c r="G17" s="339">
        <v>0</v>
      </c>
      <c r="H17" s="339">
        <v>99292.46</v>
      </c>
      <c r="I17" s="339">
        <v>99292.46</v>
      </c>
      <c r="J17" s="339">
        <v>99292.46</v>
      </c>
      <c r="K17" s="339">
        <v>99292.46</v>
      </c>
      <c r="L17" s="176"/>
    </row>
    <row r="18" spans="2:12" s="68" customFormat="1" ht="38.25" customHeight="1" x14ac:dyDescent="0.2">
      <c r="B18" s="340" t="s">
        <v>684</v>
      </c>
      <c r="C18" s="342" t="s">
        <v>685</v>
      </c>
      <c r="D18" s="341" t="s">
        <v>681</v>
      </c>
      <c r="E18" s="342" t="s">
        <v>385</v>
      </c>
      <c r="F18" s="342" t="s">
        <v>390</v>
      </c>
      <c r="G18" s="346">
        <v>0</v>
      </c>
      <c r="H18" s="339">
        <v>193.68</v>
      </c>
      <c r="I18" s="348">
        <v>0</v>
      </c>
      <c r="J18" s="348">
        <v>0</v>
      </c>
      <c r="K18" s="348">
        <v>0</v>
      </c>
      <c r="L18" s="176"/>
    </row>
    <row r="19" spans="2:12" s="68" customFormat="1" ht="56.25" customHeight="1" x14ac:dyDescent="0.2">
      <c r="B19" s="340" t="s">
        <v>686</v>
      </c>
      <c r="C19" s="342" t="s">
        <v>687</v>
      </c>
      <c r="D19" s="341" t="s">
        <v>681</v>
      </c>
      <c r="E19" s="342" t="s">
        <v>385</v>
      </c>
      <c r="F19" s="342" t="s">
        <v>390</v>
      </c>
      <c r="G19" s="346">
        <v>0</v>
      </c>
      <c r="H19" s="339">
        <v>272.56</v>
      </c>
      <c r="I19" s="348">
        <v>0</v>
      </c>
      <c r="J19" s="348">
        <v>0</v>
      </c>
      <c r="K19" s="348">
        <v>0</v>
      </c>
      <c r="L19" s="176"/>
    </row>
    <row r="20" spans="2:12" s="68" customFormat="1" ht="46.5" customHeight="1" x14ac:dyDescent="0.2">
      <c r="B20" s="340" t="s">
        <v>688</v>
      </c>
      <c r="C20" s="342" t="s">
        <v>689</v>
      </c>
      <c r="D20" s="341" t="s">
        <v>681</v>
      </c>
      <c r="E20" s="342" t="s">
        <v>385</v>
      </c>
      <c r="F20" s="342" t="s">
        <v>390</v>
      </c>
      <c r="G20" s="346">
        <v>0</v>
      </c>
      <c r="H20" s="339">
        <v>177.14</v>
      </c>
      <c r="I20" s="348">
        <v>0</v>
      </c>
      <c r="J20" s="348">
        <v>0</v>
      </c>
      <c r="K20" s="348">
        <v>0</v>
      </c>
      <c r="L20" s="176"/>
    </row>
    <row r="21" spans="2:12" s="68" customFormat="1" ht="36.75" customHeight="1" x14ac:dyDescent="0.2">
      <c r="B21" s="340" t="s">
        <v>690</v>
      </c>
      <c r="C21" s="342" t="s">
        <v>691</v>
      </c>
      <c r="D21" s="341" t="s">
        <v>681</v>
      </c>
      <c r="E21" s="342" t="s">
        <v>385</v>
      </c>
      <c r="F21" s="342" t="s">
        <v>390</v>
      </c>
      <c r="G21" s="346">
        <v>0</v>
      </c>
      <c r="H21" s="339">
        <v>2.58</v>
      </c>
      <c r="I21" s="348">
        <v>0</v>
      </c>
      <c r="J21" s="348">
        <v>0</v>
      </c>
      <c r="K21" s="348">
        <v>0</v>
      </c>
      <c r="L21" s="176"/>
    </row>
    <row r="22" spans="2:12" s="68" customFormat="1" ht="30" customHeight="1" x14ac:dyDescent="0.2">
      <c r="B22" s="214"/>
      <c r="C22" s="215"/>
      <c r="D22" s="216" t="s">
        <v>1</v>
      </c>
      <c r="E22" s="217"/>
      <c r="F22" s="217"/>
      <c r="G22" s="218">
        <f>SUM(G25:G76)</f>
        <v>11000000</v>
      </c>
      <c r="H22" s="218">
        <f>SUM(H23:H87)</f>
        <v>72857466.279999986</v>
      </c>
      <c r="I22" s="218">
        <f t="shared" ref="I22:K22" si="1">SUM(I23:I87)</f>
        <v>57915608.620000005</v>
      </c>
      <c r="J22" s="218">
        <f t="shared" si="1"/>
        <v>23692353.16</v>
      </c>
      <c r="K22" s="218">
        <f t="shared" si="1"/>
        <v>23692353.16</v>
      </c>
      <c r="L22" s="177"/>
    </row>
    <row r="23" spans="2:12" s="68" customFormat="1" ht="51.75" customHeight="1" x14ac:dyDescent="0.2">
      <c r="B23" s="340" t="s">
        <v>1939</v>
      </c>
      <c r="C23" s="342" t="s">
        <v>1940</v>
      </c>
      <c r="D23" s="341" t="s">
        <v>681</v>
      </c>
      <c r="E23" s="342" t="s">
        <v>715</v>
      </c>
      <c r="F23" s="342" t="s">
        <v>780</v>
      </c>
      <c r="G23" s="346">
        <v>0</v>
      </c>
      <c r="H23" s="339">
        <v>2.9</v>
      </c>
      <c r="I23" s="348">
        <v>0</v>
      </c>
      <c r="J23" s="348">
        <v>0</v>
      </c>
      <c r="K23" s="348">
        <v>0</v>
      </c>
      <c r="L23" s="176"/>
    </row>
    <row r="24" spans="2:12" s="68" customFormat="1" ht="74.25" customHeight="1" x14ac:dyDescent="0.2">
      <c r="B24" s="340" t="s">
        <v>777</v>
      </c>
      <c r="C24" s="359" t="s">
        <v>778</v>
      </c>
      <c r="D24" s="341" t="s">
        <v>779</v>
      </c>
      <c r="E24" s="342" t="s">
        <v>715</v>
      </c>
      <c r="F24" s="342" t="s">
        <v>780</v>
      </c>
      <c r="G24" s="346">
        <v>0</v>
      </c>
      <c r="H24" s="360">
        <v>13620437.709999999</v>
      </c>
      <c r="I24" s="353">
        <v>12916325.630000001</v>
      </c>
      <c r="J24" s="354">
        <v>4388102.76</v>
      </c>
      <c r="K24" s="354">
        <v>4388102.76</v>
      </c>
      <c r="L24" s="176"/>
    </row>
    <row r="25" spans="2:12" s="68" customFormat="1" ht="64.5" customHeight="1" x14ac:dyDescent="0.2">
      <c r="B25" s="340" t="s">
        <v>692</v>
      </c>
      <c r="C25" s="342" t="s">
        <v>693</v>
      </c>
      <c r="D25" s="341" t="s">
        <v>681</v>
      </c>
      <c r="E25" s="342" t="s">
        <v>715</v>
      </c>
      <c r="F25" s="342" t="s">
        <v>446</v>
      </c>
      <c r="G25" s="346">
        <v>0</v>
      </c>
      <c r="H25" s="339">
        <v>493.69</v>
      </c>
      <c r="I25" s="361">
        <v>0</v>
      </c>
      <c r="J25" s="362">
        <v>0</v>
      </c>
      <c r="K25" s="362">
        <v>0</v>
      </c>
      <c r="L25" s="176"/>
    </row>
    <row r="26" spans="2:12" s="68" customFormat="1" ht="64.5" customHeight="1" x14ac:dyDescent="0.2">
      <c r="B26" s="340" t="s">
        <v>1923</v>
      </c>
      <c r="C26" s="341" t="s">
        <v>1924</v>
      </c>
      <c r="D26" s="341" t="s">
        <v>681</v>
      </c>
      <c r="E26" s="342" t="s">
        <v>715</v>
      </c>
      <c r="F26" s="342" t="s">
        <v>446</v>
      </c>
      <c r="G26" s="346">
        <v>0</v>
      </c>
      <c r="H26" s="341">
        <v>539.42999999999995</v>
      </c>
      <c r="I26" s="361">
        <v>0</v>
      </c>
      <c r="J26" s="362">
        <v>0</v>
      </c>
      <c r="K26" s="362">
        <v>0</v>
      </c>
      <c r="L26" s="176"/>
    </row>
    <row r="27" spans="2:12" s="68" customFormat="1" ht="64.5" customHeight="1" x14ac:dyDescent="0.2">
      <c r="B27" s="340" t="s">
        <v>776</v>
      </c>
      <c r="C27" s="341" t="s">
        <v>880</v>
      </c>
      <c r="D27" s="341" t="s">
        <v>681</v>
      </c>
      <c r="E27" s="342" t="s">
        <v>715</v>
      </c>
      <c r="F27" s="342" t="s">
        <v>446</v>
      </c>
      <c r="G27" s="346">
        <v>0</v>
      </c>
      <c r="H27" s="339">
        <v>8975175</v>
      </c>
      <c r="I27" s="339">
        <v>8721149.7100000009</v>
      </c>
      <c r="J27" s="339">
        <v>4354914.12</v>
      </c>
      <c r="K27" s="339">
        <v>4354914.12</v>
      </c>
      <c r="L27" s="176"/>
    </row>
    <row r="28" spans="2:12" s="68" customFormat="1" ht="62.25" customHeight="1" x14ac:dyDescent="0.2">
      <c r="B28" s="340" t="s">
        <v>694</v>
      </c>
      <c r="C28" s="342" t="s">
        <v>611</v>
      </c>
      <c r="D28" s="341" t="s">
        <v>681</v>
      </c>
      <c r="E28" s="342" t="s">
        <v>715</v>
      </c>
      <c r="F28" s="342" t="s">
        <v>615</v>
      </c>
      <c r="G28" s="346">
        <v>0</v>
      </c>
      <c r="H28" s="339">
        <v>193382.51</v>
      </c>
      <c r="I28" s="339">
        <v>193382.51</v>
      </c>
      <c r="J28" s="339">
        <v>193382.51</v>
      </c>
      <c r="K28" s="339">
        <v>193382.51</v>
      </c>
      <c r="L28" s="176"/>
    </row>
    <row r="29" spans="2:12" s="68" customFormat="1" ht="63" customHeight="1" x14ac:dyDescent="0.2">
      <c r="B29" s="340" t="s">
        <v>695</v>
      </c>
      <c r="C29" s="342" t="s">
        <v>616</v>
      </c>
      <c r="D29" s="341" t="s">
        <v>681</v>
      </c>
      <c r="E29" s="342" t="s">
        <v>715</v>
      </c>
      <c r="F29" s="342" t="s">
        <v>615</v>
      </c>
      <c r="G29" s="346">
        <v>0</v>
      </c>
      <c r="H29" s="339">
        <v>612789.23</v>
      </c>
      <c r="I29" s="339">
        <v>612789.23</v>
      </c>
      <c r="J29" s="363">
        <v>612789.23</v>
      </c>
      <c r="K29" s="363">
        <v>612789.23</v>
      </c>
      <c r="L29" s="176"/>
    </row>
    <row r="30" spans="2:12" s="68" customFormat="1" ht="63" customHeight="1" x14ac:dyDescent="0.2">
      <c r="B30" s="340" t="s">
        <v>784</v>
      </c>
      <c r="C30" s="341" t="s">
        <v>785</v>
      </c>
      <c r="D30" s="341" t="s">
        <v>681</v>
      </c>
      <c r="E30" s="342" t="s">
        <v>715</v>
      </c>
      <c r="F30" s="342" t="s">
        <v>615</v>
      </c>
      <c r="G30" s="346">
        <v>0</v>
      </c>
      <c r="H30" s="339">
        <v>373838.21</v>
      </c>
      <c r="I30" s="339">
        <v>373838.21</v>
      </c>
      <c r="J30" s="339">
        <v>373838.21</v>
      </c>
      <c r="K30" s="339">
        <v>373838.21</v>
      </c>
      <c r="L30" s="176"/>
    </row>
    <row r="31" spans="2:12" s="68" customFormat="1" ht="63" customHeight="1" x14ac:dyDescent="0.2">
      <c r="B31" s="340" t="s">
        <v>877</v>
      </c>
      <c r="C31" s="341" t="s">
        <v>878</v>
      </c>
      <c r="D31" s="341" t="s">
        <v>681</v>
      </c>
      <c r="E31" s="342" t="s">
        <v>715</v>
      </c>
      <c r="F31" s="342" t="s">
        <v>1546</v>
      </c>
      <c r="G31" s="346">
        <v>0</v>
      </c>
      <c r="H31" s="339">
        <v>160404.82</v>
      </c>
      <c r="I31" s="339">
        <v>160404.82</v>
      </c>
      <c r="J31" s="339">
        <v>160404.82</v>
      </c>
      <c r="K31" s="339">
        <v>160404.82</v>
      </c>
      <c r="L31" s="176"/>
    </row>
    <row r="32" spans="2:12" s="68" customFormat="1" ht="63" customHeight="1" x14ac:dyDescent="0.2">
      <c r="B32" s="340" t="s">
        <v>1759</v>
      </c>
      <c r="C32" s="341" t="s">
        <v>1760</v>
      </c>
      <c r="D32" s="341" t="s">
        <v>681</v>
      </c>
      <c r="E32" s="342" t="s">
        <v>715</v>
      </c>
      <c r="F32" s="342" t="s">
        <v>615</v>
      </c>
      <c r="G32" s="346">
        <v>0</v>
      </c>
      <c r="H32" s="339">
        <v>971153.01</v>
      </c>
      <c r="I32" s="339">
        <v>953401.03</v>
      </c>
      <c r="J32" s="339"/>
      <c r="K32" s="339"/>
      <c r="L32" s="176"/>
    </row>
    <row r="33" spans="2:12" s="68" customFormat="1" ht="64.5" customHeight="1" x14ac:dyDescent="0.2">
      <c r="B33" s="340" t="s">
        <v>696</v>
      </c>
      <c r="C33" s="342" t="s">
        <v>697</v>
      </c>
      <c r="D33" s="341" t="s">
        <v>681</v>
      </c>
      <c r="E33" s="342" t="s">
        <v>715</v>
      </c>
      <c r="F33" s="342" t="s">
        <v>615</v>
      </c>
      <c r="G33" s="346">
        <v>0</v>
      </c>
      <c r="H33" s="339">
        <v>19928.38</v>
      </c>
      <c r="I33" s="361">
        <v>0</v>
      </c>
      <c r="J33" s="362">
        <v>0</v>
      </c>
      <c r="K33" s="362">
        <v>0</v>
      </c>
      <c r="L33" s="176"/>
    </row>
    <row r="34" spans="2:12" s="68" customFormat="1" ht="69" customHeight="1" x14ac:dyDescent="0.2">
      <c r="B34" s="340" t="s">
        <v>468</v>
      </c>
      <c r="C34" s="342" t="s">
        <v>698</v>
      </c>
      <c r="D34" s="341" t="s">
        <v>681</v>
      </c>
      <c r="E34" s="342" t="s">
        <v>715</v>
      </c>
      <c r="F34" s="342" t="s">
        <v>615</v>
      </c>
      <c r="G34" s="346">
        <v>0</v>
      </c>
      <c r="H34" s="341">
        <v>197.45</v>
      </c>
      <c r="I34" s="361">
        <v>0</v>
      </c>
      <c r="J34" s="362">
        <v>0</v>
      </c>
      <c r="K34" s="362">
        <v>0</v>
      </c>
      <c r="L34" s="176"/>
    </row>
    <row r="35" spans="2:12" s="68" customFormat="1" ht="70.5" customHeight="1" x14ac:dyDescent="0.2">
      <c r="B35" s="340" t="s">
        <v>471</v>
      </c>
      <c r="C35" s="342" t="s">
        <v>699</v>
      </c>
      <c r="D35" s="341" t="s">
        <v>681</v>
      </c>
      <c r="E35" s="342" t="s">
        <v>715</v>
      </c>
      <c r="F35" s="342" t="s">
        <v>615</v>
      </c>
      <c r="G35" s="346">
        <v>0</v>
      </c>
      <c r="H35" s="341">
        <v>73.86</v>
      </c>
      <c r="I35" s="361">
        <v>0</v>
      </c>
      <c r="J35" s="362">
        <v>0</v>
      </c>
      <c r="K35" s="362">
        <v>0</v>
      </c>
      <c r="L35" s="176"/>
    </row>
    <row r="36" spans="2:12" s="68" customFormat="1" ht="70.5" customHeight="1" x14ac:dyDescent="0.2">
      <c r="B36" s="340" t="s">
        <v>1919</v>
      </c>
      <c r="C36" s="341" t="s">
        <v>1920</v>
      </c>
      <c r="D36" s="341" t="s">
        <v>681</v>
      </c>
      <c r="E36" s="342" t="s">
        <v>715</v>
      </c>
      <c r="F36" s="342" t="s">
        <v>615</v>
      </c>
      <c r="G36" s="346">
        <v>0</v>
      </c>
      <c r="H36" s="339">
        <v>16081.04</v>
      </c>
      <c r="I36" s="361">
        <v>0</v>
      </c>
      <c r="J36" s="362">
        <v>0</v>
      </c>
      <c r="K36" s="362">
        <v>0</v>
      </c>
      <c r="L36" s="176"/>
    </row>
    <row r="37" spans="2:12" s="68" customFormat="1" ht="69.75" customHeight="1" x14ac:dyDescent="0.2">
      <c r="B37" s="340" t="s">
        <v>700</v>
      </c>
      <c r="C37" s="342" t="s">
        <v>701</v>
      </c>
      <c r="D37" s="341" t="s">
        <v>681</v>
      </c>
      <c r="E37" s="342" t="s">
        <v>715</v>
      </c>
      <c r="F37" s="342" t="s">
        <v>615</v>
      </c>
      <c r="G37" s="346">
        <v>0</v>
      </c>
      <c r="H37" s="339">
        <v>315948.81</v>
      </c>
      <c r="I37" s="361">
        <v>0</v>
      </c>
      <c r="J37" s="362">
        <v>0</v>
      </c>
      <c r="K37" s="362">
        <v>0</v>
      </c>
      <c r="L37" s="176"/>
    </row>
    <row r="38" spans="2:12" s="68" customFormat="1" ht="76.5" customHeight="1" x14ac:dyDescent="0.2">
      <c r="B38" s="340" t="s">
        <v>718</v>
      </c>
      <c r="C38" s="359" t="s">
        <v>782</v>
      </c>
      <c r="D38" s="341" t="s">
        <v>681</v>
      </c>
      <c r="E38" s="342" t="s">
        <v>715</v>
      </c>
      <c r="F38" s="342" t="s">
        <v>615</v>
      </c>
      <c r="G38" s="346">
        <v>0</v>
      </c>
      <c r="H38" s="339">
        <v>45.8</v>
      </c>
      <c r="I38" s="361">
        <v>0</v>
      </c>
      <c r="J38" s="362">
        <v>0</v>
      </c>
      <c r="K38" s="362">
        <v>0</v>
      </c>
      <c r="L38" s="176"/>
    </row>
    <row r="39" spans="2:12" s="68" customFormat="1" ht="65.25" customHeight="1" x14ac:dyDescent="0.2">
      <c r="B39" s="340" t="s">
        <v>470</v>
      </c>
      <c r="C39" s="342" t="s">
        <v>702</v>
      </c>
      <c r="D39" s="341" t="s">
        <v>681</v>
      </c>
      <c r="E39" s="342" t="s">
        <v>715</v>
      </c>
      <c r="F39" s="342" t="s">
        <v>657</v>
      </c>
      <c r="G39" s="346">
        <v>0</v>
      </c>
      <c r="H39" s="355">
        <v>4708.3999999999996</v>
      </c>
      <c r="I39" s="361">
        <v>0</v>
      </c>
      <c r="J39" s="362">
        <v>0</v>
      </c>
      <c r="K39" s="362">
        <v>0</v>
      </c>
      <c r="L39" s="176"/>
    </row>
    <row r="40" spans="2:12" s="68" customFormat="1" ht="89.25" x14ac:dyDescent="0.2">
      <c r="B40" s="340" t="s">
        <v>703</v>
      </c>
      <c r="C40" s="364" t="s">
        <v>633</v>
      </c>
      <c r="D40" s="341" t="s">
        <v>681</v>
      </c>
      <c r="E40" s="342" t="s">
        <v>715</v>
      </c>
      <c r="F40" s="342" t="s">
        <v>475</v>
      </c>
      <c r="G40" s="346">
        <v>0</v>
      </c>
      <c r="H40" s="355">
        <v>2287753.2400000002</v>
      </c>
      <c r="I40" s="339">
        <v>2287753.2400000002</v>
      </c>
      <c r="J40" s="339">
        <v>2287753.2400000002</v>
      </c>
      <c r="K40" s="339">
        <v>2287753.2400000002</v>
      </c>
      <c r="L40" s="176"/>
    </row>
    <row r="41" spans="2:12" s="68" customFormat="1" ht="63.75" x14ac:dyDescent="0.2">
      <c r="B41" s="340" t="s">
        <v>704</v>
      </c>
      <c r="C41" s="342" t="s">
        <v>705</v>
      </c>
      <c r="D41" s="341" t="s">
        <v>681</v>
      </c>
      <c r="E41" s="342" t="s">
        <v>715</v>
      </c>
      <c r="F41" s="342" t="s">
        <v>475</v>
      </c>
      <c r="G41" s="346">
        <v>0</v>
      </c>
      <c r="H41" s="355">
        <v>9794.58</v>
      </c>
      <c r="I41" s="361">
        <v>0</v>
      </c>
      <c r="J41" s="362">
        <v>0</v>
      </c>
      <c r="K41" s="362">
        <v>0</v>
      </c>
      <c r="L41" s="176"/>
    </row>
    <row r="42" spans="2:12" s="68" customFormat="1" ht="69.75" customHeight="1" x14ac:dyDescent="0.2">
      <c r="B42" s="340" t="s">
        <v>469</v>
      </c>
      <c r="C42" s="342" t="s">
        <v>706</v>
      </c>
      <c r="D42" s="341" t="s">
        <v>681</v>
      </c>
      <c r="E42" s="342" t="s">
        <v>715</v>
      </c>
      <c r="F42" s="342" t="s">
        <v>474</v>
      </c>
      <c r="G42" s="346">
        <v>0</v>
      </c>
      <c r="H42" s="365">
        <v>9.1</v>
      </c>
      <c r="I42" s="361">
        <v>0</v>
      </c>
      <c r="J42" s="362">
        <v>0</v>
      </c>
      <c r="K42" s="362">
        <v>0</v>
      </c>
      <c r="L42" s="176"/>
    </row>
    <row r="43" spans="2:12" s="68" customFormat="1" ht="80.25" customHeight="1" x14ac:dyDescent="0.2">
      <c r="B43" s="340" t="s">
        <v>707</v>
      </c>
      <c r="C43" s="342" t="s">
        <v>708</v>
      </c>
      <c r="D43" s="341" t="s">
        <v>681</v>
      </c>
      <c r="E43" s="342" t="s">
        <v>715</v>
      </c>
      <c r="F43" s="342" t="s">
        <v>474</v>
      </c>
      <c r="G43" s="346">
        <v>0</v>
      </c>
      <c r="H43" s="355">
        <v>12.13</v>
      </c>
      <c r="I43" s="361">
        <v>0</v>
      </c>
      <c r="J43" s="362">
        <v>0</v>
      </c>
      <c r="K43" s="362">
        <v>0</v>
      </c>
      <c r="L43" s="176"/>
    </row>
    <row r="44" spans="2:12" s="68" customFormat="1" ht="77.25" customHeight="1" x14ac:dyDescent="0.2">
      <c r="B44" s="340" t="s">
        <v>709</v>
      </c>
      <c r="C44" s="342" t="s">
        <v>710</v>
      </c>
      <c r="D44" s="341" t="s">
        <v>681</v>
      </c>
      <c r="E44" s="342" t="s">
        <v>715</v>
      </c>
      <c r="F44" s="342" t="s">
        <v>474</v>
      </c>
      <c r="G44" s="346">
        <v>0</v>
      </c>
      <c r="H44" s="355">
        <v>9693.7900000000009</v>
      </c>
      <c r="I44" s="361">
        <v>0</v>
      </c>
      <c r="J44" s="362">
        <v>0</v>
      </c>
      <c r="K44" s="362">
        <v>0</v>
      </c>
      <c r="L44" s="176"/>
    </row>
    <row r="45" spans="2:12" s="68" customFormat="1" ht="70.5" customHeight="1" x14ac:dyDescent="0.2">
      <c r="B45" s="340" t="s">
        <v>711</v>
      </c>
      <c r="C45" s="342" t="s">
        <v>667</v>
      </c>
      <c r="D45" s="341" t="s">
        <v>681</v>
      </c>
      <c r="E45" s="342" t="s">
        <v>715</v>
      </c>
      <c r="F45" s="342" t="s">
        <v>467</v>
      </c>
      <c r="G45" s="346">
        <v>0</v>
      </c>
      <c r="H45" s="339">
        <v>1050000</v>
      </c>
      <c r="I45" s="339">
        <v>0</v>
      </c>
      <c r="J45" s="362">
        <v>0</v>
      </c>
      <c r="K45" s="362">
        <v>0</v>
      </c>
      <c r="L45" s="176"/>
    </row>
    <row r="46" spans="2:12" s="68" customFormat="1" ht="45.75" customHeight="1" x14ac:dyDescent="0.2">
      <c r="B46" s="340" t="s">
        <v>719</v>
      </c>
      <c r="C46" s="359" t="s">
        <v>726</v>
      </c>
      <c r="D46" s="341" t="s">
        <v>681</v>
      </c>
      <c r="E46" s="342" t="s">
        <v>715</v>
      </c>
      <c r="F46" s="342" t="s">
        <v>467</v>
      </c>
      <c r="G46" s="346">
        <v>0</v>
      </c>
      <c r="H46" s="339">
        <v>880000.00000000023</v>
      </c>
      <c r="I46" s="339">
        <v>0</v>
      </c>
      <c r="J46" s="362">
        <v>0</v>
      </c>
      <c r="K46" s="362">
        <v>0</v>
      </c>
      <c r="L46" s="176"/>
    </row>
    <row r="47" spans="2:12" s="68" customFormat="1" ht="63.75" x14ac:dyDescent="0.2">
      <c r="B47" s="340" t="s">
        <v>720</v>
      </c>
      <c r="C47" s="359" t="s">
        <v>727</v>
      </c>
      <c r="D47" s="341" t="s">
        <v>681</v>
      </c>
      <c r="E47" s="342" t="s">
        <v>715</v>
      </c>
      <c r="F47" s="342" t="s">
        <v>467</v>
      </c>
      <c r="G47" s="346">
        <v>0</v>
      </c>
      <c r="H47" s="339">
        <v>670000.00000000023</v>
      </c>
      <c r="I47" s="339">
        <v>0</v>
      </c>
      <c r="J47" s="362">
        <v>0</v>
      </c>
      <c r="K47" s="362">
        <v>0</v>
      </c>
      <c r="L47" s="176"/>
    </row>
    <row r="48" spans="2:12" s="68" customFormat="1" ht="63.75" x14ac:dyDescent="0.2">
      <c r="B48" s="340" t="s">
        <v>721</v>
      </c>
      <c r="C48" s="359" t="s">
        <v>728</v>
      </c>
      <c r="D48" s="341" t="s">
        <v>681</v>
      </c>
      <c r="E48" s="342" t="s">
        <v>715</v>
      </c>
      <c r="F48" s="342" t="s">
        <v>467</v>
      </c>
      <c r="G48" s="346">
        <v>0</v>
      </c>
      <c r="H48" s="339">
        <v>495000.00000000006</v>
      </c>
      <c r="I48" s="339">
        <v>494160</v>
      </c>
      <c r="J48" s="362">
        <v>0</v>
      </c>
      <c r="K48" s="362">
        <v>0</v>
      </c>
      <c r="L48" s="176"/>
    </row>
    <row r="49" spans="2:12" s="68" customFormat="1" ht="63.75" x14ac:dyDescent="0.2">
      <c r="B49" s="340" t="s">
        <v>722</v>
      </c>
      <c r="C49" s="359" t="s">
        <v>729</v>
      </c>
      <c r="D49" s="341" t="s">
        <v>681</v>
      </c>
      <c r="E49" s="342" t="s">
        <v>715</v>
      </c>
      <c r="F49" s="342" t="s">
        <v>467</v>
      </c>
      <c r="G49" s="346">
        <v>0</v>
      </c>
      <c r="H49" s="339">
        <v>376100.00000000006</v>
      </c>
      <c r="I49" s="339">
        <v>375600</v>
      </c>
      <c r="J49" s="362">
        <v>0</v>
      </c>
      <c r="K49" s="362">
        <v>0</v>
      </c>
      <c r="L49" s="176"/>
    </row>
    <row r="50" spans="2:12" s="68" customFormat="1" ht="63.75" x14ac:dyDescent="0.2">
      <c r="B50" s="340" t="s">
        <v>723</v>
      </c>
      <c r="C50" s="359" t="s">
        <v>730</v>
      </c>
      <c r="D50" s="341" t="s">
        <v>681</v>
      </c>
      <c r="E50" s="342" t="s">
        <v>715</v>
      </c>
      <c r="F50" s="342" t="s">
        <v>467</v>
      </c>
      <c r="G50" s="346">
        <v>0</v>
      </c>
      <c r="H50" s="339">
        <v>132000</v>
      </c>
      <c r="I50" s="339">
        <v>130077.75999999999</v>
      </c>
      <c r="J50" s="362">
        <v>0</v>
      </c>
      <c r="K50" s="362">
        <v>0</v>
      </c>
      <c r="L50" s="176"/>
    </row>
    <row r="51" spans="2:12" s="68" customFormat="1" ht="63.75" x14ac:dyDescent="0.2">
      <c r="B51" s="340" t="s">
        <v>724</v>
      </c>
      <c r="C51" s="359" t="s">
        <v>731</v>
      </c>
      <c r="D51" s="341" t="s">
        <v>681</v>
      </c>
      <c r="E51" s="342" t="s">
        <v>715</v>
      </c>
      <c r="F51" s="342" t="s">
        <v>467</v>
      </c>
      <c r="G51" s="346">
        <v>0</v>
      </c>
      <c r="H51" s="339">
        <v>15000</v>
      </c>
      <c r="I51" s="339">
        <v>13711.2</v>
      </c>
      <c r="J51" s="362">
        <v>0</v>
      </c>
      <c r="K51" s="362">
        <v>0</v>
      </c>
      <c r="L51" s="176"/>
    </row>
    <row r="52" spans="2:12" s="68" customFormat="1" ht="46.5" customHeight="1" x14ac:dyDescent="0.2">
      <c r="B52" s="340" t="s">
        <v>725</v>
      </c>
      <c r="C52" s="359" t="s">
        <v>732</v>
      </c>
      <c r="D52" s="341" t="s">
        <v>681</v>
      </c>
      <c r="E52" s="342" t="s">
        <v>715</v>
      </c>
      <c r="F52" s="342" t="s">
        <v>467</v>
      </c>
      <c r="G52" s="346">
        <v>0</v>
      </c>
      <c r="H52" s="339">
        <v>71500.000000000029</v>
      </c>
      <c r="I52" s="339">
        <v>71500</v>
      </c>
      <c r="J52" s="339">
        <v>71500</v>
      </c>
      <c r="K52" s="339">
        <v>71500</v>
      </c>
      <c r="L52" s="176"/>
    </row>
    <row r="53" spans="2:12" s="68" customFormat="1" ht="57.75" customHeight="1" x14ac:dyDescent="0.2">
      <c r="B53" s="340" t="s">
        <v>712</v>
      </c>
      <c r="C53" s="342" t="s">
        <v>668</v>
      </c>
      <c r="D53" s="341" t="s">
        <v>681</v>
      </c>
      <c r="E53" s="342" t="s">
        <v>715</v>
      </c>
      <c r="F53" s="342" t="s">
        <v>467</v>
      </c>
      <c r="G53" s="346">
        <v>0</v>
      </c>
      <c r="H53" s="339">
        <v>120000</v>
      </c>
      <c r="I53" s="339">
        <v>0</v>
      </c>
      <c r="J53" s="362">
        <v>0</v>
      </c>
      <c r="K53" s="362">
        <v>0</v>
      </c>
      <c r="L53" s="176"/>
    </row>
    <row r="54" spans="2:12" s="68" customFormat="1" ht="63" customHeight="1" x14ac:dyDescent="0.2">
      <c r="B54" s="340" t="s">
        <v>733</v>
      </c>
      <c r="C54" s="342" t="s">
        <v>734</v>
      </c>
      <c r="D54" s="341" t="s">
        <v>681</v>
      </c>
      <c r="E54" s="342" t="s">
        <v>715</v>
      </c>
      <c r="F54" s="342" t="s">
        <v>467</v>
      </c>
      <c r="G54" s="346">
        <v>0</v>
      </c>
      <c r="H54" s="339">
        <v>60000.000000000007</v>
      </c>
      <c r="I54" s="339">
        <v>59419.270000000011</v>
      </c>
      <c r="J54" s="339">
        <v>59419.270000000011</v>
      </c>
      <c r="K54" s="339">
        <v>59419.270000000011</v>
      </c>
      <c r="L54" s="176"/>
    </row>
    <row r="55" spans="2:12" s="68" customFormat="1" ht="46.5" customHeight="1" x14ac:dyDescent="0.2">
      <c r="B55" s="340" t="s">
        <v>735</v>
      </c>
      <c r="C55" s="359" t="s">
        <v>766</v>
      </c>
      <c r="D55" s="341" t="s">
        <v>681</v>
      </c>
      <c r="E55" s="342" t="s">
        <v>715</v>
      </c>
      <c r="F55" s="342" t="s">
        <v>467</v>
      </c>
      <c r="G55" s="346">
        <v>0</v>
      </c>
      <c r="H55" s="339">
        <v>1000000</v>
      </c>
      <c r="I55" s="339">
        <v>999900</v>
      </c>
      <c r="J55" s="339">
        <v>399960</v>
      </c>
      <c r="K55" s="339">
        <v>399960</v>
      </c>
      <c r="L55" s="176"/>
    </row>
    <row r="56" spans="2:12" s="68" customFormat="1" ht="57" customHeight="1" x14ac:dyDescent="0.2">
      <c r="B56" s="340" t="s">
        <v>736</v>
      </c>
      <c r="C56" s="366" t="s">
        <v>765</v>
      </c>
      <c r="D56" s="341" t="s">
        <v>681</v>
      </c>
      <c r="E56" s="342" t="s">
        <v>715</v>
      </c>
      <c r="F56" s="342" t="s">
        <v>467</v>
      </c>
      <c r="G56" s="346">
        <v>0</v>
      </c>
      <c r="H56" s="339">
        <v>312000.00000000006</v>
      </c>
      <c r="I56" s="339">
        <v>312000</v>
      </c>
      <c r="J56" s="339">
        <v>312000</v>
      </c>
      <c r="K56" s="339">
        <v>312000</v>
      </c>
      <c r="L56" s="176"/>
    </row>
    <row r="57" spans="2:12" s="68" customFormat="1" ht="55.5" customHeight="1" x14ac:dyDescent="0.2">
      <c r="B57" s="340" t="s">
        <v>737</v>
      </c>
      <c r="C57" s="367" t="s">
        <v>764</v>
      </c>
      <c r="D57" s="341" t="s">
        <v>681</v>
      </c>
      <c r="E57" s="342" t="s">
        <v>715</v>
      </c>
      <c r="F57" s="342" t="s">
        <v>467</v>
      </c>
      <c r="G57" s="346">
        <v>0</v>
      </c>
      <c r="H57" s="339">
        <v>100800</v>
      </c>
      <c r="I57" s="339">
        <v>100800</v>
      </c>
      <c r="J57" s="339">
        <v>100800</v>
      </c>
      <c r="K57" s="339">
        <v>100800</v>
      </c>
      <c r="L57" s="176"/>
    </row>
    <row r="58" spans="2:12" s="68" customFormat="1" ht="39.75" customHeight="1" x14ac:dyDescent="0.2">
      <c r="B58" s="340" t="s">
        <v>738</v>
      </c>
      <c r="C58" s="359" t="s">
        <v>763</v>
      </c>
      <c r="D58" s="341" t="s">
        <v>681</v>
      </c>
      <c r="E58" s="342" t="s">
        <v>715</v>
      </c>
      <c r="F58" s="342" t="s">
        <v>467</v>
      </c>
      <c r="G58" s="346">
        <v>0</v>
      </c>
      <c r="H58" s="339">
        <v>135100</v>
      </c>
      <c r="I58" s="339">
        <v>135100</v>
      </c>
      <c r="J58" s="339">
        <v>135100</v>
      </c>
      <c r="K58" s="339">
        <v>135100</v>
      </c>
      <c r="L58" s="176"/>
    </row>
    <row r="59" spans="2:12" s="68" customFormat="1" ht="55.5" customHeight="1" x14ac:dyDescent="0.2">
      <c r="B59" s="340" t="s">
        <v>739</v>
      </c>
      <c r="C59" s="359" t="s">
        <v>762</v>
      </c>
      <c r="D59" s="341" t="s">
        <v>681</v>
      </c>
      <c r="E59" s="342" t="s">
        <v>715</v>
      </c>
      <c r="F59" s="342" t="s">
        <v>467</v>
      </c>
      <c r="G59" s="346">
        <v>0</v>
      </c>
      <c r="H59" s="339">
        <v>280000.00000000006</v>
      </c>
      <c r="I59" s="339">
        <v>280000</v>
      </c>
      <c r="J59" s="339">
        <v>280000</v>
      </c>
      <c r="K59" s="339">
        <v>280000</v>
      </c>
      <c r="L59" s="176"/>
    </row>
    <row r="60" spans="2:12" s="68" customFormat="1" ht="45.75" customHeight="1" x14ac:dyDescent="0.2">
      <c r="B60" s="340" t="s">
        <v>740</v>
      </c>
      <c r="C60" s="359" t="s">
        <v>761</v>
      </c>
      <c r="D60" s="341" t="s">
        <v>681</v>
      </c>
      <c r="E60" s="342" t="s">
        <v>715</v>
      </c>
      <c r="F60" s="342" t="s">
        <v>467</v>
      </c>
      <c r="G60" s="346">
        <v>0</v>
      </c>
      <c r="H60" s="339">
        <v>126000</v>
      </c>
      <c r="I60" s="339">
        <v>48000</v>
      </c>
      <c r="J60" s="339">
        <v>48000</v>
      </c>
      <c r="K60" s="339">
        <v>48000</v>
      </c>
      <c r="L60" s="176"/>
    </row>
    <row r="61" spans="2:12" s="68" customFormat="1" ht="72.75" customHeight="1" x14ac:dyDescent="0.2">
      <c r="B61" s="340" t="s">
        <v>741</v>
      </c>
      <c r="C61" s="359" t="s">
        <v>760</v>
      </c>
      <c r="D61" s="341" t="s">
        <v>681</v>
      </c>
      <c r="E61" s="342" t="s">
        <v>715</v>
      </c>
      <c r="F61" s="342" t="s">
        <v>467</v>
      </c>
      <c r="G61" s="346">
        <v>0</v>
      </c>
      <c r="H61" s="339">
        <v>620000.00000000023</v>
      </c>
      <c r="I61" s="339">
        <v>620000</v>
      </c>
      <c r="J61" s="339">
        <v>620000</v>
      </c>
      <c r="K61" s="339">
        <v>620000</v>
      </c>
      <c r="L61" s="176"/>
    </row>
    <row r="62" spans="2:12" s="68" customFormat="1" ht="80.25" customHeight="1" x14ac:dyDescent="0.2">
      <c r="B62" s="340" t="s">
        <v>742</v>
      </c>
      <c r="C62" s="359" t="s">
        <v>759</v>
      </c>
      <c r="D62" s="341" t="s">
        <v>681</v>
      </c>
      <c r="E62" s="342" t="s">
        <v>715</v>
      </c>
      <c r="F62" s="342" t="s">
        <v>467</v>
      </c>
      <c r="G62" s="346">
        <v>0</v>
      </c>
      <c r="H62" s="339">
        <v>140000</v>
      </c>
      <c r="I62" s="339">
        <v>0</v>
      </c>
      <c r="J62" s="362">
        <v>0</v>
      </c>
      <c r="K62" s="362">
        <v>0</v>
      </c>
      <c r="L62" s="176"/>
    </row>
    <row r="63" spans="2:12" s="68" customFormat="1" ht="47.25" customHeight="1" x14ac:dyDescent="0.2">
      <c r="B63" s="340" t="s">
        <v>743</v>
      </c>
      <c r="C63" s="359" t="s">
        <v>758</v>
      </c>
      <c r="D63" s="341" t="s">
        <v>681</v>
      </c>
      <c r="E63" s="342" t="s">
        <v>715</v>
      </c>
      <c r="F63" s="342" t="s">
        <v>467</v>
      </c>
      <c r="G63" s="346">
        <v>0</v>
      </c>
      <c r="H63" s="339">
        <v>120000</v>
      </c>
      <c r="I63" s="339">
        <v>120000</v>
      </c>
      <c r="J63" s="339">
        <v>120000</v>
      </c>
      <c r="K63" s="339">
        <v>120000</v>
      </c>
      <c r="L63" s="176"/>
    </row>
    <row r="64" spans="2:12" s="68" customFormat="1" ht="66" customHeight="1" x14ac:dyDescent="0.2">
      <c r="B64" s="340" t="s">
        <v>744</v>
      </c>
      <c r="C64" s="359" t="s">
        <v>757</v>
      </c>
      <c r="D64" s="341" t="s">
        <v>681</v>
      </c>
      <c r="E64" s="342" t="s">
        <v>715</v>
      </c>
      <c r="F64" s="342" t="s">
        <v>467</v>
      </c>
      <c r="G64" s="346">
        <v>0</v>
      </c>
      <c r="H64" s="339">
        <v>60000.000000000007</v>
      </c>
      <c r="I64" s="339">
        <v>60000.000000000007</v>
      </c>
      <c r="J64" s="362">
        <v>0</v>
      </c>
      <c r="K64" s="362">
        <v>0</v>
      </c>
      <c r="L64" s="176"/>
    </row>
    <row r="65" spans="2:12" s="68" customFormat="1" ht="65.25" customHeight="1" x14ac:dyDescent="0.2">
      <c r="B65" s="340" t="s">
        <v>746</v>
      </c>
      <c r="C65" s="359" t="s">
        <v>756</v>
      </c>
      <c r="D65" s="341" t="s">
        <v>681</v>
      </c>
      <c r="E65" s="342" t="s">
        <v>715</v>
      </c>
      <c r="F65" s="342" t="s">
        <v>467</v>
      </c>
      <c r="G65" s="346">
        <v>0</v>
      </c>
      <c r="H65" s="339">
        <v>868500.00000000023</v>
      </c>
      <c r="I65" s="339">
        <v>612000</v>
      </c>
      <c r="J65" s="362">
        <v>0</v>
      </c>
      <c r="K65" s="362">
        <v>0</v>
      </c>
      <c r="L65" s="176"/>
    </row>
    <row r="66" spans="2:12" s="68" customFormat="1" ht="53.25" customHeight="1" x14ac:dyDescent="0.2">
      <c r="B66" s="340" t="s">
        <v>745</v>
      </c>
      <c r="C66" s="359" t="s">
        <v>755</v>
      </c>
      <c r="D66" s="341" t="s">
        <v>681</v>
      </c>
      <c r="E66" s="342" t="s">
        <v>715</v>
      </c>
      <c r="F66" s="342" t="s">
        <v>467</v>
      </c>
      <c r="G66" s="346">
        <v>0</v>
      </c>
      <c r="H66" s="339">
        <v>40000.000000000007</v>
      </c>
      <c r="I66" s="339">
        <v>0</v>
      </c>
      <c r="J66" s="362">
        <v>0</v>
      </c>
      <c r="K66" s="362">
        <v>0</v>
      </c>
      <c r="L66" s="176"/>
    </row>
    <row r="67" spans="2:12" s="68" customFormat="1" ht="38.25" customHeight="1" x14ac:dyDescent="0.2">
      <c r="B67" s="340" t="s">
        <v>747</v>
      </c>
      <c r="C67" s="359" t="s">
        <v>754</v>
      </c>
      <c r="D67" s="341" t="s">
        <v>681</v>
      </c>
      <c r="E67" s="342" t="s">
        <v>715</v>
      </c>
      <c r="F67" s="342" t="s">
        <v>467</v>
      </c>
      <c r="G67" s="346">
        <v>0</v>
      </c>
      <c r="H67" s="339">
        <v>8000</v>
      </c>
      <c r="I67" s="339">
        <v>0</v>
      </c>
      <c r="J67" s="362">
        <v>0</v>
      </c>
      <c r="K67" s="362">
        <v>0</v>
      </c>
      <c r="L67" s="176"/>
    </row>
    <row r="68" spans="2:12" s="68" customFormat="1" ht="58.5" customHeight="1" x14ac:dyDescent="0.2">
      <c r="B68" s="340" t="s">
        <v>748</v>
      </c>
      <c r="C68" s="359" t="s">
        <v>753</v>
      </c>
      <c r="D68" s="341" t="s">
        <v>681</v>
      </c>
      <c r="E68" s="342" t="s">
        <v>715</v>
      </c>
      <c r="F68" s="342" t="s">
        <v>467</v>
      </c>
      <c r="G68" s="346">
        <v>0</v>
      </c>
      <c r="H68" s="339">
        <v>2648358.88</v>
      </c>
      <c r="I68" s="339">
        <v>2648358.88</v>
      </c>
      <c r="J68" s="339">
        <v>2648358.88</v>
      </c>
      <c r="K68" s="339">
        <v>2648358.88</v>
      </c>
      <c r="L68" s="176"/>
    </row>
    <row r="69" spans="2:12" s="68" customFormat="1" ht="80.25" customHeight="1" x14ac:dyDescent="0.2">
      <c r="B69" s="340" t="s">
        <v>749</v>
      </c>
      <c r="C69" s="359" t="s">
        <v>752</v>
      </c>
      <c r="D69" s="341" t="s">
        <v>681</v>
      </c>
      <c r="E69" s="342" t="s">
        <v>715</v>
      </c>
      <c r="F69" s="342" t="s">
        <v>467</v>
      </c>
      <c r="G69" s="346">
        <v>0</v>
      </c>
      <c r="H69" s="360">
        <v>520000.00000000006</v>
      </c>
      <c r="I69" s="368">
        <v>520000.00000000006</v>
      </c>
      <c r="J69" s="360">
        <v>520000.00000000006</v>
      </c>
      <c r="K69" s="360">
        <v>520000.00000000006</v>
      </c>
      <c r="L69" s="176"/>
    </row>
    <row r="70" spans="2:12" s="68" customFormat="1" ht="70.5" customHeight="1" x14ac:dyDescent="0.2">
      <c r="B70" s="369" t="s">
        <v>750</v>
      </c>
      <c r="C70" s="359" t="s">
        <v>751</v>
      </c>
      <c r="D70" s="341" t="s">
        <v>681</v>
      </c>
      <c r="E70" s="342" t="s">
        <v>715</v>
      </c>
      <c r="F70" s="342" t="s">
        <v>467</v>
      </c>
      <c r="G70" s="346">
        <v>0</v>
      </c>
      <c r="H70" s="339">
        <v>1940000</v>
      </c>
      <c r="I70" s="339">
        <v>1940000</v>
      </c>
      <c r="J70" s="339">
        <v>1219391.3799999999</v>
      </c>
      <c r="K70" s="339">
        <v>1219391.3799999999</v>
      </c>
      <c r="L70" s="176"/>
    </row>
    <row r="71" spans="2:12" s="68" customFormat="1" ht="70.5" customHeight="1" x14ac:dyDescent="0.2">
      <c r="B71" s="369" t="s">
        <v>1852</v>
      </c>
      <c r="C71" s="342" t="s">
        <v>1853</v>
      </c>
      <c r="D71" s="341" t="s">
        <v>681</v>
      </c>
      <c r="E71" s="342" t="s">
        <v>715</v>
      </c>
      <c r="F71" s="342" t="s">
        <v>467</v>
      </c>
      <c r="G71" s="346">
        <v>0</v>
      </c>
      <c r="H71" s="339">
        <v>350000</v>
      </c>
      <c r="I71" s="339">
        <v>342990.89</v>
      </c>
      <c r="J71" s="339">
        <v>9375.06</v>
      </c>
      <c r="K71" s="339">
        <v>9375.06</v>
      </c>
      <c r="L71" s="176"/>
    </row>
    <row r="72" spans="2:12" s="68" customFormat="1" ht="61.5" customHeight="1" x14ac:dyDescent="0.2">
      <c r="B72" s="369" t="s">
        <v>713</v>
      </c>
      <c r="C72" s="342" t="s">
        <v>714</v>
      </c>
      <c r="D72" s="341" t="s">
        <v>681</v>
      </c>
      <c r="E72" s="342" t="s">
        <v>715</v>
      </c>
      <c r="F72" s="342" t="s">
        <v>467</v>
      </c>
      <c r="G72" s="339">
        <v>11000000</v>
      </c>
      <c r="H72" s="355">
        <v>31641.119999999999</v>
      </c>
      <c r="I72" s="339">
        <v>0</v>
      </c>
      <c r="J72" s="362">
        <v>0</v>
      </c>
      <c r="K72" s="362">
        <v>0</v>
      </c>
      <c r="L72" s="176"/>
    </row>
    <row r="73" spans="2:12" s="68" customFormat="1" ht="61.5" customHeight="1" x14ac:dyDescent="0.2">
      <c r="B73" s="340" t="s">
        <v>767</v>
      </c>
      <c r="C73" s="359" t="s">
        <v>768</v>
      </c>
      <c r="D73" s="341" t="s">
        <v>681</v>
      </c>
      <c r="E73" s="342" t="s">
        <v>715</v>
      </c>
      <c r="F73" s="342" t="s">
        <v>467</v>
      </c>
      <c r="G73" s="347">
        <v>0</v>
      </c>
      <c r="H73" s="339">
        <v>262.5</v>
      </c>
      <c r="I73" s="339">
        <v>0</v>
      </c>
      <c r="J73" s="362">
        <v>0</v>
      </c>
      <c r="K73" s="362">
        <v>0</v>
      </c>
      <c r="L73" s="176"/>
    </row>
    <row r="74" spans="2:12" s="68" customFormat="1" ht="61.5" customHeight="1" x14ac:dyDescent="0.2">
      <c r="B74" s="340" t="s">
        <v>769</v>
      </c>
      <c r="C74" s="359" t="s">
        <v>770</v>
      </c>
      <c r="D74" s="341" t="s">
        <v>771</v>
      </c>
      <c r="E74" s="342" t="s">
        <v>715</v>
      </c>
      <c r="F74" s="342" t="s">
        <v>772</v>
      </c>
      <c r="G74" s="347">
        <v>0</v>
      </c>
      <c r="H74" s="355">
        <v>13317765</v>
      </c>
      <c r="I74" s="339">
        <v>12695005.41</v>
      </c>
      <c r="J74" s="339">
        <v>1240997.26</v>
      </c>
      <c r="K74" s="339">
        <v>1240997.26</v>
      </c>
      <c r="L74" s="176"/>
    </row>
    <row r="75" spans="2:12" s="68" customFormat="1" ht="61.5" customHeight="1" x14ac:dyDescent="0.2">
      <c r="B75" s="340" t="s">
        <v>1921</v>
      </c>
      <c r="C75" s="342" t="s">
        <v>1922</v>
      </c>
      <c r="D75" s="341" t="s">
        <v>681</v>
      </c>
      <c r="E75" s="342" t="s">
        <v>715</v>
      </c>
      <c r="F75" s="342" t="s">
        <v>772</v>
      </c>
      <c r="G75" s="347">
        <v>0</v>
      </c>
      <c r="H75" s="355">
        <v>10717</v>
      </c>
      <c r="I75" s="339"/>
      <c r="J75" s="339"/>
      <c r="K75" s="339"/>
      <c r="L75" s="176"/>
    </row>
    <row r="76" spans="2:12" s="68" customFormat="1" ht="61.5" customHeight="1" x14ac:dyDescent="0.2">
      <c r="B76" s="340" t="s">
        <v>1932</v>
      </c>
      <c r="C76" s="342" t="s">
        <v>1933</v>
      </c>
      <c r="D76" s="341" t="s">
        <v>681</v>
      </c>
      <c r="E76" s="342" t="s">
        <v>715</v>
      </c>
      <c r="F76" s="342" t="s">
        <v>772</v>
      </c>
      <c r="G76" s="347">
        <v>0</v>
      </c>
      <c r="H76" s="355">
        <v>639.04</v>
      </c>
      <c r="I76" s="339"/>
      <c r="J76" s="339"/>
      <c r="K76" s="339"/>
      <c r="L76" s="176"/>
    </row>
    <row r="77" spans="2:12" s="68" customFormat="1" ht="61.5" customHeight="1" x14ac:dyDescent="0.2">
      <c r="B77" s="340" t="s">
        <v>1762</v>
      </c>
      <c r="C77" s="342" t="s">
        <v>1763</v>
      </c>
      <c r="D77" s="341" t="s">
        <v>1076</v>
      </c>
      <c r="E77" s="342" t="s">
        <v>715</v>
      </c>
      <c r="F77" s="342" t="s">
        <v>2016</v>
      </c>
      <c r="G77" s="347">
        <v>0</v>
      </c>
      <c r="H77" s="355">
        <v>3635609.71</v>
      </c>
      <c r="I77" s="339"/>
      <c r="J77" s="339"/>
      <c r="K77" s="339"/>
      <c r="L77" s="176"/>
    </row>
    <row r="78" spans="2:12" s="68" customFormat="1" ht="61.5" customHeight="1" x14ac:dyDescent="0.2">
      <c r="B78" s="340" t="s">
        <v>1767</v>
      </c>
      <c r="C78" s="342" t="s">
        <v>1768</v>
      </c>
      <c r="D78" s="341" t="s">
        <v>1094</v>
      </c>
      <c r="E78" s="342" t="s">
        <v>715</v>
      </c>
      <c r="F78" s="342" t="s">
        <v>2016</v>
      </c>
      <c r="G78" s="347"/>
      <c r="H78" s="355">
        <v>4254493.29</v>
      </c>
      <c r="I78" s="356"/>
      <c r="J78" s="356"/>
      <c r="K78" s="356"/>
      <c r="L78" s="176"/>
    </row>
    <row r="79" spans="2:12" s="68" customFormat="1" ht="61.5" customHeight="1" x14ac:dyDescent="0.2">
      <c r="B79" s="340" t="s">
        <v>1893</v>
      </c>
      <c r="C79" s="342" t="s">
        <v>1894</v>
      </c>
      <c r="D79" s="341" t="s">
        <v>681</v>
      </c>
      <c r="E79" s="342" t="s">
        <v>715</v>
      </c>
      <c r="F79" s="342" t="s">
        <v>2017</v>
      </c>
      <c r="G79" s="347">
        <v>0</v>
      </c>
      <c r="H79" s="355">
        <v>150000</v>
      </c>
      <c r="I79" s="339">
        <v>150000</v>
      </c>
      <c r="J79" s="339">
        <v>150000</v>
      </c>
      <c r="K79" s="339">
        <v>150000</v>
      </c>
      <c r="L79" s="176"/>
    </row>
    <row r="80" spans="2:12" s="68" customFormat="1" ht="61.5" customHeight="1" x14ac:dyDescent="0.2">
      <c r="B80" s="340" t="s">
        <v>1927</v>
      </c>
      <c r="C80" s="342" t="s">
        <v>1928</v>
      </c>
      <c r="D80" s="341" t="s">
        <v>681</v>
      </c>
      <c r="E80" s="342" t="s">
        <v>715</v>
      </c>
      <c r="F80" s="342" t="s">
        <v>2017</v>
      </c>
      <c r="G80" s="347">
        <v>0</v>
      </c>
      <c r="H80" s="355">
        <v>45357</v>
      </c>
      <c r="I80" s="356"/>
      <c r="J80" s="356"/>
      <c r="K80" s="356"/>
      <c r="L80" s="176"/>
    </row>
    <row r="81" spans="2:12" s="68" customFormat="1" ht="61.5" customHeight="1" x14ac:dyDescent="0.2">
      <c r="B81" s="340" t="s">
        <v>1934</v>
      </c>
      <c r="C81" s="342" t="s">
        <v>1935</v>
      </c>
      <c r="D81" s="341" t="s">
        <v>681</v>
      </c>
      <c r="E81" s="342" t="s">
        <v>715</v>
      </c>
      <c r="F81" s="342" t="s">
        <v>2017</v>
      </c>
      <c r="G81" s="347">
        <v>0</v>
      </c>
      <c r="H81" s="355">
        <v>2.46</v>
      </c>
      <c r="I81" s="356"/>
      <c r="J81" s="356"/>
      <c r="K81" s="356"/>
      <c r="L81" s="176"/>
    </row>
    <row r="82" spans="2:12" s="68" customFormat="1" ht="61.5" customHeight="1" x14ac:dyDescent="0.2">
      <c r="B82" s="340" t="s">
        <v>1929</v>
      </c>
      <c r="C82" s="342" t="s">
        <v>1930</v>
      </c>
      <c r="D82" s="341" t="s">
        <v>681</v>
      </c>
      <c r="E82" s="342" t="s">
        <v>715</v>
      </c>
      <c r="F82" s="342" t="s">
        <v>2018</v>
      </c>
      <c r="G82" s="347">
        <v>0</v>
      </c>
      <c r="H82" s="355">
        <v>1510000</v>
      </c>
      <c r="I82" s="356"/>
      <c r="J82" s="356"/>
      <c r="K82" s="356"/>
      <c r="L82" s="176"/>
    </row>
    <row r="83" spans="2:12" s="68" customFormat="1" ht="61.5" customHeight="1" x14ac:dyDescent="0.2">
      <c r="B83" s="340" t="s">
        <v>1937</v>
      </c>
      <c r="C83" s="342" t="s">
        <v>1938</v>
      </c>
      <c r="D83" s="341" t="s">
        <v>681</v>
      </c>
      <c r="E83" s="342" t="s">
        <v>715</v>
      </c>
      <c r="F83" s="342" t="s">
        <v>2018</v>
      </c>
      <c r="G83" s="347">
        <v>0</v>
      </c>
      <c r="H83" s="355">
        <v>48.83</v>
      </c>
      <c r="I83" s="356"/>
      <c r="J83" s="356"/>
      <c r="K83" s="356"/>
      <c r="L83" s="176"/>
    </row>
    <row r="84" spans="2:12" s="68" customFormat="1" ht="61.5" customHeight="1" x14ac:dyDescent="0.2">
      <c r="B84" s="340" t="s">
        <v>773</v>
      </c>
      <c r="C84" s="342" t="s">
        <v>921</v>
      </c>
      <c r="D84" s="341" t="s">
        <v>681</v>
      </c>
      <c r="E84" s="342" t="s">
        <v>715</v>
      </c>
      <c r="F84" s="342" t="s">
        <v>2019</v>
      </c>
      <c r="G84" s="347">
        <v>0</v>
      </c>
      <c r="H84" s="355">
        <v>4697750</v>
      </c>
      <c r="I84" s="339">
        <v>4525952.47</v>
      </c>
      <c r="J84" s="339">
        <v>108793.78</v>
      </c>
      <c r="K84" s="339">
        <v>108793.78</v>
      </c>
      <c r="L84" s="176"/>
    </row>
    <row r="85" spans="2:12" s="68" customFormat="1" ht="61.5" customHeight="1" x14ac:dyDescent="0.2">
      <c r="B85" s="340" t="s">
        <v>774</v>
      </c>
      <c r="C85" s="342" t="s">
        <v>881</v>
      </c>
      <c r="D85" s="341" t="s">
        <v>681</v>
      </c>
      <c r="E85" s="342" t="s">
        <v>715</v>
      </c>
      <c r="F85" s="342" t="s">
        <v>2019</v>
      </c>
      <c r="G85" s="347">
        <v>0</v>
      </c>
      <c r="H85" s="355">
        <v>783062.57</v>
      </c>
      <c r="I85" s="339">
        <v>767130.21</v>
      </c>
      <c r="J85" s="339">
        <v>683760.04</v>
      </c>
      <c r="K85" s="339">
        <v>683760.04</v>
      </c>
      <c r="L85" s="176"/>
    </row>
    <row r="86" spans="2:12" s="68" customFormat="1" ht="61.5" customHeight="1" x14ac:dyDescent="0.2">
      <c r="B86" s="340" t="s">
        <v>775</v>
      </c>
      <c r="C86" s="342" t="s">
        <v>883</v>
      </c>
      <c r="D86" s="341" t="s">
        <v>1325</v>
      </c>
      <c r="E86" s="342" t="s">
        <v>715</v>
      </c>
      <c r="F86" s="342" t="s">
        <v>2019</v>
      </c>
      <c r="G86" s="347">
        <v>0</v>
      </c>
      <c r="H86" s="355">
        <v>3708750</v>
      </c>
      <c r="I86" s="339">
        <v>3674858.15</v>
      </c>
      <c r="J86" s="339">
        <v>2593712.6</v>
      </c>
      <c r="K86" s="339">
        <v>2593712.6</v>
      </c>
      <c r="L86" s="176"/>
    </row>
    <row r="87" spans="2:12" s="68" customFormat="1" ht="61.5" customHeight="1" thickBot="1" x14ac:dyDescent="0.25">
      <c r="B87" s="349" t="s">
        <v>1925</v>
      </c>
      <c r="C87" s="351" t="s">
        <v>1926</v>
      </c>
      <c r="D87" s="350" t="s">
        <v>681</v>
      </c>
      <c r="E87" s="351" t="s">
        <v>715</v>
      </c>
      <c r="F87" s="351" t="s">
        <v>2019</v>
      </c>
      <c r="G87" s="370">
        <v>0</v>
      </c>
      <c r="H87" s="357">
        <v>545.79</v>
      </c>
      <c r="I87" s="358"/>
      <c r="J87" s="358"/>
      <c r="K87" s="358"/>
      <c r="L87" s="176"/>
    </row>
    <row r="88" spans="2:12" ht="13.5" thickTop="1" x14ac:dyDescent="0.2">
      <c r="B88" s="492"/>
      <c r="C88" s="493"/>
      <c r="D88" s="494"/>
      <c r="E88" s="162"/>
      <c r="F88" s="45"/>
      <c r="G88" s="105"/>
      <c r="H88" s="105"/>
      <c r="I88" s="105"/>
      <c r="J88" s="105"/>
      <c r="K88" s="143"/>
      <c r="L88" s="146"/>
    </row>
    <row r="89" spans="2:12" s="92" customFormat="1" x14ac:dyDescent="0.2">
      <c r="B89" s="492"/>
      <c r="C89" s="493"/>
      <c r="D89" s="494"/>
      <c r="E89" s="163"/>
      <c r="F89" s="91"/>
      <c r="G89" s="106">
        <f>SUM(G10+G22)</f>
        <v>19265250.289999999</v>
      </c>
      <c r="H89" s="106">
        <f>SUM(H10+H22)</f>
        <v>82574693.11999999</v>
      </c>
      <c r="I89" s="106">
        <f>SUM(I10+I22)</f>
        <v>65832411.220000006</v>
      </c>
      <c r="J89" s="106">
        <f>SUM(J10+J22)</f>
        <v>28040260.52</v>
      </c>
      <c r="K89" s="106">
        <f>SUM(K10+K22)</f>
        <v>28040260.52</v>
      </c>
      <c r="L89" s="147"/>
    </row>
    <row r="90" spans="2:12" x14ac:dyDescent="0.2">
      <c r="B90" s="495"/>
      <c r="C90" s="496"/>
      <c r="D90" s="497"/>
      <c r="E90" s="164"/>
      <c r="F90" s="14"/>
      <c r="G90" s="107"/>
      <c r="H90" s="107"/>
      <c r="I90" s="107"/>
      <c r="J90" s="107"/>
      <c r="K90" s="144"/>
      <c r="L90" s="148"/>
    </row>
    <row r="91" spans="2:12" x14ac:dyDescent="0.2">
      <c r="D91" s="4"/>
      <c r="E91" s="165"/>
      <c r="F91" s="4"/>
      <c r="G91" s="30"/>
      <c r="H91" s="30"/>
      <c r="I91" s="30"/>
      <c r="J91" s="30"/>
      <c r="K91" s="30"/>
      <c r="L91" s="4"/>
    </row>
    <row r="92" spans="2:12" x14ac:dyDescent="0.2">
      <c r="G92" s="108"/>
      <c r="H92" s="108"/>
      <c r="I92" s="108"/>
      <c r="J92" s="108"/>
      <c r="K92" s="108"/>
    </row>
    <row r="93" spans="2:12" x14ac:dyDescent="0.2">
      <c r="H93" s="108"/>
    </row>
    <row r="94" spans="2:12" x14ac:dyDescent="0.2">
      <c r="H94" s="102"/>
    </row>
  </sheetData>
  <mergeCells count="11">
    <mergeCell ref="B88:D90"/>
    <mergeCell ref="B7:D8"/>
    <mergeCell ref="B10:D10"/>
    <mergeCell ref="D1:L1"/>
    <mergeCell ref="D3:L3"/>
    <mergeCell ref="D4:L4"/>
    <mergeCell ref="L7:L8"/>
    <mergeCell ref="E7:E8"/>
    <mergeCell ref="F7:F8"/>
    <mergeCell ref="G7:K7"/>
    <mergeCell ref="B2:L2"/>
  </mergeCells>
  <printOptions horizontalCentered="1"/>
  <pageMargins left="0" right="0" top="0" bottom="0.59055118110236227" header="0" footer="0"/>
  <pageSetup scale="63" orientation="landscape" r:id="rId1"/>
  <headerFooter alignWithMargins="0">
    <oddHeader>&amp;CPágina &amp;P DE &amp;N</oddHeader>
    <oddFooter>&amp;C&amp;F</oddFooter>
  </headerFooter>
  <rowBreaks count="1" manualBreakCount="1">
    <brk id="21" max="11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Hoja27">
    <tabColor rgb="FF92D050"/>
  </sheetPr>
  <dimension ref="A2:M50"/>
  <sheetViews>
    <sheetView topLeftCell="A4" zoomScale="80" zoomScaleNormal="80" workbookViewId="0">
      <selection activeCell="P12" sqref="P12"/>
    </sheetView>
  </sheetViews>
  <sheetFormatPr baseColWidth="10" defaultRowHeight="12.75" x14ac:dyDescent="0.2"/>
  <cols>
    <col min="1" max="1" width="10.42578125" style="4" customWidth="1"/>
    <col min="2" max="3" width="11.42578125" style="4"/>
    <col min="4" max="4" width="14.140625" style="4" customWidth="1"/>
    <col min="5" max="6" width="11.42578125" style="4"/>
    <col min="7" max="7" width="9.28515625" style="4" customWidth="1"/>
    <col min="8" max="9" width="11.42578125" style="4"/>
    <col min="10" max="10" width="13.140625" style="4" customWidth="1"/>
    <col min="11" max="16384" width="11.42578125" style="4"/>
  </cols>
  <sheetData>
    <row r="2" spans="1:12" ht="18" x14ac:dyDescent="0.25">
      <c r="A2" s="436" t="s">
        <v>1547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</row>
    <row r="3" spans="1:12" ht="18" x14ac:dyDescent="0.25">
      <c r="A3" s="455" t="s">
        <v>107</v>
      </c>
      <c r="B3" s="455"/>
      <c r="C3" s="455"/>
      <c r="D3" s="455"/>
      <c r="E3" s="455"/>
      <c r="F3" s="455"/>
      <c r="G3" s="455"/>
      <c r="H3" s="455"/>
      <c r="I3" s="455"/>
      <c r="J3" s="455"/>
      <c r="K3" s="455"/>
      <c r="L3" s="455"/>
    </row>
    <row r="4" spans="1:12" ht="20.25" x14ac:dyDescent="0.3">
      <c r="A4" s="412" t="s">
        <v>115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</row>
    <row r="5" spans="1:12" x14ac:dyDescent="0.2">
      <c r="A5" s="511"/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511"/>
    </row>
    <row r="7" spans="1:12" ht="15" customHeight="1" x14ac:dyDescent="0.2">
      <c r="A7" s="512" t="s">
        <v>2088</v>
      </c>
      <c r="B7" s="512"/>
      <c r="C7" s="512"/>
      <c r="D7" s="512"/>
      <c r="E7" s="512"/>
      <c r="F7" s="512"/>
      <c r="G7" s="512"/>
      <c r="H7" s="512"/>
      <c r="I7" s="512"/>
      <c r="J7" s="512"/>
      <c r="K7" s="512"/>
      <c r="L7" s="512"/>
    </row>
    <row r="8" spans="1:12" ht="12.75" customHeight="1" x14ac:dyDescent="0.2">
      <c r="A8" s="512"/>
      <c r="B8" s="512"/>
      <c r="C8" s="512"/>
      <c r="D8" s="512"/>
      <c r="E8" s="512"/>
      <c r="F8" s="512"/>
      <c r="G8" s="512"/>
      <c r="H8" s="512"/>
      <c r="I8" s="512"/>
      <c r="J8" s="512"/>
      <c r="K8" s="512"/>
      <c r="L8" s="512"/>
    </row>
    <row r="9" spans="1:12" ht="19.5" customHeight="1" x14ac:dyDescent="0.2">
      <c r="A9" s="512"/>
      <c r="B9" s="512"/>
      <c r="C9" s="512"/>
      <c r="D9" s="512"/>
      <c r="E9" s="512"/>
      <c r="F9" s="512"/>
      <c r="G9" s="512"/>
      <c r="H9" s="512"/>
      <c r="I9" s="512"/>
      <c r="J9" s="512"/>
      <c r="K9" s="512"/>
      <c r="L9" s="512"/>
    </row>
    <row r="10" spans="1:12" ht="12.75" customHeight="1" x14ac:dyDescent="0.2">
      <c r="A10" s="512"/>
      <c r="B10" s="512"/>
      <c r="C10" s="512"/>
      <c r="D10" s="512"/>
      <c r="E10" s="512"/>
      <c r="F10" s="512"/>
      <c r="G10" s="512"/>
      <c r="H10" s="512"/>
      <c r="I10" s="512"/>
      <c r="J10" s="512"/>
      <c r="K10" s="512"/>
      <c r="L10" s="512"/>
    </row>
    <row r="11" spans="1:12" ht="12.75" customHeight="1" x14ac:dyDescent="0.2">
      <c r="A11" s="512"/>
      <c r="B11" s="512"/>
      <c r="C11" s="512"/>
      <c r="D11" s="512"/>
      <c r="E11" s="512"/>
      <c r="F11" s="512"/>
      <c r="G11" s="512"/>
      <c r="H11" s="512"/>
      <c r="I11" s="512"/>
      <c r="J11" s="512"/>
      <c r="K11" s="512"/>
      <c r="L11" s="512"/>
    </row>
    <row r="12" spans="1:12" ht="105" customHeight="1" x14ac:dyDescent="0.2">
      <c r="A12" s="512"/>
      <c r="B12" s="512"/>
      <c r="C12" s="512"/>
      <c r="D12" s="512"/>
      <c r="E12" s="512"/>
      <c r="F12" s="512"/>
      <c r="G12" s="512"/>
      <c r="H12" s="512"/>
      <c r="I12" s="512"/>
      <c r="J12" s="512"/>
      <c r="K12" s="512"/>
      <c r="L12" s="512"/>
    </row>
    <row r="14" spans="1:12" ht="18" customHeight="1" x14ac:dyDescent="0.2">
      <c r="A14" s="513" t="s">
        <v>81</v>
      </c>
      <c r="B14" s="513"/>
      <c r="C14" s="513"/>
      <c r="D14" s="513"/>
      <c r="E14" s="513"/>
      <c r="F14" s="513"/>
      <c r="G14" s="513"/>
      <c r="H14" s="513"/>
      <c r="I14" s="513"/>
      <c r="J14" s="513"/>
      <c r="K14" s="513"/>
      <c r="L14" s="513"/>
    </row>
    <row r="18" spans="1:12" s="1" customFormat="1" x14ac:dyDescent="0.2"/>
    <row r="19" spans="1:12" s="1" customFormat="1" x14ac:dyDescent="0.2"/>
    <row r="20" spans="1:12" s="1" customFormat="1" x14ac:dyDescent="0.2">
      <c r="A20" s="2"/>
    </row>
    <row r="21" spans="1:12" s="1" customFormat="1" x14ac:dyDescent="0.2">
      <c r="B21" s="56"/>
      <c r="C21" s="56"/>
      <c r="D21" s="56"/>
      <c r="H21" s="56"/>
      <c r="I21" s="56"/>
      <c r="J21" s="56"/>
    </row>
    <row r="22" spans="1:12" s="1" customFormat="1" x14ac:dyDescent="0.2">
      <c r="B22" s="508" t="s">
        <v>461</v>
      </c>
      <c r="C22" s="509"/>
      <c r="D22" s="509"/>
      <c r="H22" s="151" t="s">
        <v>1981</v>
      </c>
      <c r="I22" s="152"/>
      <c r="J22" s="152"/>
    </row>
    <row r="23" spans="1:12" s="1" customFormat="1" x14ac:dyDescent="0.2">
      <c r="A23" s="510" t="s">
        <v>80</v>
      </c>
      <c r="B23" s="510"/>
      <c r="C23" s="510"/>
      <c r="D23" s="510"/>
      <c r="E23" s="510"/>
      <c r="G23" s="510" t="s">
        <v>79</v>
      </c>
      <c r="H23" s="510"/>
      <c r="I23" s="510"/>
      <c r="J23" s="510"/>
      <c r="K23" s="510"/>
    </row>
    <row r="24" spans="1:12" s="1" customFormat="1" x14ac:dyDescent="0.2"/>
    <row r="25" spans="1:12" s="1" customFormat="1" x14ac:dyDescent="0.2"/>
    <row r="26" spans="1:12" s="1" customFormat="1" x14ac:dyDescent="0.2"/>
    <row r="27" spans="1:12" s="1" customFormat="1" x14ac:dyDescent="0.2"/>
    <row r="28" spans="1:12" s="1" customFormat="1" x14ac:dyDescent="0.2"/>
    <row r="29" spans="1:12" s="1" customFormat="1" x14ac:dyDescent="0.2">
      <c r="B29" s="56"/>
      <c r="C29" s="56"/>
      <c r="D29" s="56"/>
      <c r="H29" s="56"/>
      <c r="I29" s="56"/>
      <c r="J29" s="56"/>
    </row>
    <row r="30" spans="1:12" s="1" customFormat="1" x14ac:dyDescent="0.2">
      <c r="B30" s="508" t="s">
        <v>781</v>
      </c>
      <c r="C30" s="508"/>
      <c r="D30" s="508"/>
      <c r="H30" s="508" t="s">
        <v>465</v>
      </c>
      <c r="I30" s="509"/>
      <c r="J30" s="509"/>
    </row>
    <row r="31" spans="1:12" s="1" customFormat="1" x14ac:dyDescent="0.2">
      <c r="A31" s="510" t="s">
        <v>78</v>
      </c>
      <c r="B31" s="510"/>
      <c r="C31" s="510"/>
      <c r="D31" s="510"/>
      <c r="E31" s="510"/>
      <c r="F31" s="154"/>
      <c r="G31" s="153" t="s">
        <v>112</v>
      </c>
      <c r="H31" s="153"/>
      <c r="I31" s="153"/>
      <c r="J31" s="153"/>
      <c r="K31" s="153"/>
      <c r="L31" s="154"/>
    </row>
    <row r="32" spans="1:12" s="1" customFormat="1" x14ac:dyDescent="0.2"/>
    <row r="33" spans="1:13" s="1" customFormat="1" x14ac:dyDescent="0.2"/>
    <row r="34" spans="1:13" s="1" customFormat="1" x14ac:dyDescent="0.2"/>
    <row r="35" spans="1:13" s="1" customFormat="1" x14ac:dyDescent="0.2"/>
    <row r="36" spans="1:13" s="1" customFormat="1" x14ac:dyDescent="0.2"/>
    <row r="37" spans="1:13" s="1" customFormat="1" x14ac:dyDescent="0.2">
      <c r="B37" s="56"/>
      <c r="C37" s="56"/>
      <c r="D37" s="56"/>
      <c r="H37" s="56"/>
      <c r="I37" s="56"/>
      <c r="J37" s="56"/>
    </row>
    <row r="38" spans="1:13" s="1" customFormat="1" x14ac:dyDescent="0.2">
      <c r="B38" s="508" t="s">
        <v>466</v>
      </c>
      <c r="C38" s="509"/>
      <c r="D38" s="509"/>
      <c r="H38" s="508" t="s">
        <v>462</v>
      </c>
      <c r="I38" s="509"/>
      <c r="J38" s="509"/>
    </row>
    <row r="39" spans="1:13" s="1" customFormat="1" x14ac:dyDescent="0.2">
      <c r="A39" s="510" t="s">
        <v>77</v>
      </c>
      <c r="B39" s="510"/>
      <c r="C39" s="510"/>
      <c r="D39" s="510"/>
      <c r="E39" s="510"/>
      <c r="G39" s="510" t="s">
        <v>76</v>
      </c>
      <c r="H39" s="510"/>
      <c r="I39" s="510"/>
      <c r="J39" s="510"/>
      <c r="K39" s="510"/>
    </row>
    <row r="40" spans="1:13" s="1" customFormat="1" x14ac:dyDescent="0.2"/>
    <row r="41" spans="1:13" s="1" customFormat="1" x14ac:dyDescent="0.2"/>
    <row r="42" spans="1:13" s="1" customFormat="1" x14ac:dyDescent="0.2">
      <c r="G42" s="119"/>
      <c r="H42" s="119"/>
      <c r="I42" s="119"/>
      <c r="J42" s="119"/>
      <c r="K42" s="119"/>
      <c r="L42" s="119"/>
      <c r="M42" s="119"/>
    </row>
    <row r="43" spans="1:13" s="1" customFormat="1" x14ac:dyDescent="0.2">
      <c r="G43" s="119"/>
      <c r="H43" s="119"/>
      <c r="I43" s="119"/>
      <c r="J43" s="119"/>
      <c r="K43" s="119"/>
      <c r="L43" s="119"/>
      <c r="M43" s="119"/>
    </row>
    <row r="44" spans="1:13" s="1" customFormat="1" x14ac:dyDescent="0.2">
      <c r="E44" s="3"/>
      <c r="F44" s="3"/>
      <c r="G44" s="120"/>
      <c r="H44" s="119"/>
      <c r="I44" s="119"/>
      <c r="J44" s="119"/>
      <c r="K44" s="119"/>
      <c r="L44" s="119"/>
      <c r="M44" s="119"/>
    </row>
    <row r="45" spans="1:13" s="1" customFormat="1" x14ac:dyDescent="0.2">
      <c r="B45" s="56"/>
      <c r="C45" s="56"/>
      <c r="D45" s="57"/>
      <c r="E45" s="55"/>
      <c r="F45" s="55"/>
      <c r="G45" s="121"/>
      <c r="H45" s="122"/>
      <c r="I45" s="123"/>
      <c r="J45" s="123"/>
      <c r="K45" s="119"/>
      <c r="L45" s="119"/>
      <c r="M45" s="119"/>
    </row>
    <row r="46" spans="1:13" s="1" customFormat="1" x14ac:dyDescent="0.2">
      <c r="B46" s="508" t="s">
        <v>463</v>
      </c>
      <c r="C46" s="509"/>
      <c r="D46" s="509"/>
      <c r="E46" s="55"/>
      <c r="F46" s="55"/>
      <c r="G46" s="514" t="s">
        <v>464</v>
      </c>
      <c r="H46" s="514"/>
      <c r="I46" s="514"/>
      <c r="J46" s="514"/>
      <c r="K46" s="514"/>
      <c r="L46" s="119"/>
      <c r="M46" s="119"/>
    </row>
    <row r="47" spans="1:13" s="1" customFormat="1" x14ac:dyDescent="0.2">
      <c r="A47" s="515" t="s">
        <v>75</v>
      </c>
      <c r="B47" s="515"/>
      <c r="C47" s="515"/>
      <c r="D47" s="515"/>
      <c r="E47" s="515"/>
      <c r="G47" s="516" t="s">
        <v>74</v>
      </c>
      <c r="H47" s="516"/>
      <c r="I47" s="516"/>
      <c r="J47" s="516"/>
      <c r="K47" s="516"/>
      <c r="L47" s="119"/>
      <c r="M47" s="119"/>
    </row>
    <row r="48" spans="1:13" s="1" customFormat="1" x14ac:dyDescent="0.2">
      <c r="G48" s="119"/>
      <c r="H48" s="119"/>
      <c r="I48" s="119"/>
      <c r="J48" s="119"/>
      <c r="K48" s="119"/>
      <c r="L48" s="119"/>
      <c r="M48" s="119"/>
    </row>
    <row r="49" spans="7:13" s="1" customFormat="1" x14ac:dyDescent="0.2">
      <c r="G49" s="119"/>
      <c r="H49" s="119"/>
      <c r="I49" s="119"/>
      <c r="J49" s="119"/>
      <c r="K49" s="119"/>
      <c r="L49" s="119"/>
      <c r="M49" s="119"/>
    </row>
    <row r="50" spans="7:13" s="1" customFormat="1" x14ac:dyDescent="0.2">
      <c r="G50" s="119"/>
      <c r="H50" s="119"/>
      <c r="I50" s="119"/>
      <c r="J50" s="119"/>
      <c r="K50" s="119"/>
      <c r="L50" s="119"/>
      <c r="M50" s="119"/>
    </row>
  </sheetData>
  <mergeCells count="20">
    <mergeCell ref="G46:K46"/>
    <mergeCell ref="B30:D30"/>
    <mergeCell ref="A47:E47"/>
    <mergeCell ref="G47:K47"/>
    <mergeCell ref="B46:D46"/>
    <mergeCell ref="H30:J30"/>
    <mergeCell ref="A2:L2"/>
    <mergeCell ref="A5:L5"/>
    <mergeCell ref="A4:L4"/>
    <mergeCell ref="A7:L12"/>
    <mergeCell ref="A14:L14"/>
    <mergeCell ref="A3:L3"/>
    <mergeCell ref="B22:D22"/>
    <mergeCell ref="G39:K39"/>
    <mergeCell ref="A39:E39"/>
    <mergeCell ref="A23:E23"/>
    <mergeCell ref="A31:E31"/>
    <mergeCell ref="G23:K23"/>
    <mergeCell ref="B38:D38"/>
    <mergeCell ref="H38:J38"/>
  </mergeCells>
  <printOptions horizontalCentered="1" verticalCentered="1"/>
  <pageMargins left="0" right="0" top="0" bottom="0" header="0" footer="0"/>
  <pageSetup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U28"/>
  <sheetViews>
    <sheetView view="pageBreakPreview" topLeftCell="E1" zoomScale="60" zoomScaleNormal="100" workbookViewId="0">
      <selection activeCell="U11" sqref="U11:U27"/>
    </sheetView>
  </sheetViews>
  <sheetFormatPr baseColWidth="10" defaultRowHeight="15" x14ac:dyDescent="0.25"/>
  <cols>
    <col min="1" max="1" width="35.7109375" style="212" customWidth="1"/>
    <col min="2" max="21" width="14.7109375" style="212" customWidth="1"/>
    <col min="22" max="46" width="11.42578125" style="212"/>
    <col min="47" max="47" width="11.42578125" style="213"/>
    <col min="48" max="16384" width="11.42578125" style="212"/>
  </cols>
  <sheetData>
    <row r="2" spans="1:47" s="230" customFormat="1" ht="18.75" x14ac:dyDescent="0.3">
      <c r="A2" s="228" t="s">
        <v>1554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AU2" s="231"/>
    </row>
    <row r="3" spans="1:47" customFormat="1" ht="12.75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customFormat="1" ht="12.75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customFormat="1" ht="12.75" x14ac:dyDescent="0.2">
      <c r="A5" s="222" t="s">
        <v>1556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customFormat="1" ht="12.75" x14ac:dyDescent="0.2">
      <c r="AU6" s="223"/>
    </row>
    <row r="7" spans="1:47" customFormat="1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customFormat="1" x14ac:dyDescent="0.2">
      <c r="A8" s="445"/>
      <c r="B8" s="445" t="s">
        <v>13</v>
      </c>
      <c r="C8" s="445" t="s">
        <v>7</v>
      </c>
      <c r="D8" s="445"/>
      <c r="E8" s="445"/>
      <c r="F8" s="445" t="s">
        <v>92</v>
      </c>
      <c r="G8" s="445" t="s">
        <v>13</v>
      </c>
      <c r="H8" s="445" t="s">
        <v>7</v>
      </c>
      <c r="I8" s="445"/>
      <c r="J8" s="445"/>
      <c r="K8" s="445" t="s">
        <v>92</v>
      </c>
      <c r="L8" s="445" t="s">
        <v>13</v>
      </c>
      <c r="M8" s="445" t="s">
        <v>7</v>
      </c>
      <c r="N8" s="445"/>
      <c r="O8" s="445"/>
      <c r="P8" s="445" t="s">
        <v>92</v>
      </c>
      <c r="Q8" s="445" t="s">
        <v>13</v>
      </c>
      <c r="R8" s="445" t="s">
        <v>7</v>
      </c>
      <c r="S8" s="445"/>
      <c r="T8" s="445"/>
      <c r="U8" s="445" t="s">
        <v>92</v>
      </c>
      <c r="AU8" s="223"/>
    </row>
    <row r="9" spans="1:47" customFormat="1" ht="30" x14ac:dyDescent="0.2">
      <c r="A9" s="445"/>
      <c r="B9" s="445"/>
      <c r="C9" s="227" t="s">
        <v>28</v>
      </c>
      <c r="D9" s="227" t="s">
        <v>1534</v>
      </c>
      <c r="E9" s="227" t="s">
        <v>4</v>
      </c>
      <c r="F9" s="445"/>
      <c r="G9" s="445"/>
      <c r="H9" s="227" t="s">
        <v>28</v>
      </c>
      <c r="I9" s="227" t="s">
        <v>1534</v>
      </c>
      <c r="J9" s="227" t="s">
        <v>4</v>
      </c>
      <c r="K9" s="445"/>
      <c r="L9" s="445"/>
      <c r="M9" s="227" t="s">
        <v>28</v>
      </c>
      <c r="N9" s="227" t="s">
        <v>1534</v>
      </c>
      <c r="O9" s="227" t="s">
        <v>4</v>
      </c>
      <c r="P9" s="445"/>
      <c r="Q9" s="445"/>
      <c r="R9" s="227" t="s">
        <v>28</v>
      </c>
      <c r="S9" s="227" t="s">
        <v>1534</v>
      </c>
      <c r="T9" s="227" t="s">
        <v>4</v>
      </c>
      <c r="U9" s="445"/>
      <c r="AU9" s="223"/>
    </row>
    <row r="10" spans="1:47" customFormat="1" ht="12.75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customFormat="1" ht="12.75" x14ac:dyDescent="0.2">
      <c r="A11" s="225" t="s">
        <v>163</v>
      </c>
      <c r="B11" s="203">
        <v>929755.65</v>
      </c>
      <c r="C11" s="203">
        <v>0</v>
      </c>
      <c r="D11" s="203">
        <v>731278.35</v>
      </c>
      <c r="E11" s="203">
        <v>731278.35</v>
      </c>
      <c r="F11" s="203">
        <f>SUM(B11-E11)</f>
        <v>198477.30000000005</v>
      </c>
      <c r="G11" s="203">
        <v>0</v>
      </c>
      <c r="H11" s="203">
        <v>0</v>
      </c>
      <c r="I11" s="203">
        <v>0</v>
      </c>
      <c r="J11" s="203">
        <v>0</v>
      </c>
      <c r="K11" s="203">
        <f>SUM(G11-J11)</f>
        <v>0</v>
      </c>
      <c r="L11" s="203">
        <v>0</v>
      </c>
      <c r="M11" s="203">
        <v>0</v>
      </c>
      <c r="N11" s="203">
        <v>0</v>
      </c>
      <c r="O11" s="203">
        <v>0</v>
      </c>
      <c r="P11" s="203">
        <f>SUM(L11-O11)</f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f>SUM(Q11-T11)</f>
        <v>0</v>
      </c>
      <c r="AU11" s="223"/>
    </row>
    <row r="12" spans="1:47" customFormat="1" ht="12.75" x14ac:dyDescent="0.2">
      <c r="A12" s="225" t="s">
        <v>1535</v>
      </c>
      <c r="B12" s="203">
        <v>243135.8</v>
      </c>
      <c r="C12" s="203">
        <v>0</v>
      </c>
      <c r="D12" s="203">
        <v>211563.04</v>
      </c>
      <c r="E12" s="203">
        <v>211563.04</v>
      </c>
      <c r="F12" s="203">
        <f t="shared" ref="F12:F27" si="0">SUM(B12-E12)</f>
        <v>31572.75999999998</v>
      </c>
      <c r="G12" s="203">
        <v>0</v>
      </c>
      <c r="H12" s="203">
        <v>0</v>
      </c>
      <c r="I12" s="203">
        <v>0</v>
      </c>
      <c r="J12" s="203">
        <v>0</v>
      </c>
      <c r="K12" s="203">
        <f t="shared" ref="K12:K27" si="1">SUM(G12-J12)</f>
        <v>0</v>
      </c>
      <c r="L12" s="203">
        <v>0</v>
      </c>
      <c r="M12" s="203">
        <v>0</v>
      </c>
      <c r="N12" s="203">
        <v>0</v>
      </c>
      <c r="O12" s="203">
        <v>0</v>
      </c>
      <c r="P12" s="203">
        <f t="shared" ref="P12:P27" si="2">SUM(L12-O12)</f>
        <v>0</v>
      </c>
      <c r="Q12" s="203">
        <v>0</v>
      </c>
      <c r="R12" s="203">
        <v>0</v>
      </c>
      <c r="S12" s="203">
        <v>0</v>
      </c>
      <c r="T12" s="203">
        <v>0</v>
      </c>
      <c r="U12" s="203">
        <f t="shared" ref="U12:U27" si="3">SUM(Q12-T12)</f>
        <v>0</v>
      </c>
      <c r="AU12" s="223"/>
    </row>
    <row r="13" spans="1:47" customFormat="1" ht="12.75" x14ac:dyDescent="0.2">
      <c r="A13" s="225" t="s">
        <v>164</v>
      </c>
      <c r="B13" s="203">
        <v>67139.16</v>
      </c>
      <c r="C13" s="203">
        <v>0</v>
      </c>
      <c r="D13" s="203">
        <v>47463.16</v>
      </c>
      <c r="E13" s="203">
        <v>47463.16</v>
      </c>
      <c r="F13" s="203">
        <f t="shared" si="0"/>
        <v>19676</v>
      </c>
      <c r="G13" s="203">
        <v>0</v>
      </c>
      <c r="H13" s="203">
        <v>0</v>
      </c>
      <c r="I13" s="203">
        <v>0</v>
      </c>
      <c r="J13" s="203">
        <v>0</v>
      </c>
      <c r="K13" s="203">
        <f t="shared" si="1"/>
        <v>0</v>
      </c>
      <c r="L13" s="203">
        <v>95442</v>
      </c>
      <c r="M13" s="203">
        <v>95442</v>
      </c>
      <c r="N13" s="203">
        <v>0</v>
      </c>
      <c r="O13" s="203">
        <v>95442</v>
      </c>
      <c r="P13" s="203">
        <f t="shared" si="2"/>
        <v>0</v>
      </c>
      <c r="Q13" s="203">
        <v>0</v>
      </c>
      <c r="R13" s="203">
        <v>0</v>
      </c>
      <c r="S13" s="203">
        <v>0</v>
      </c>
      <c r="T13" s="203">
        <v>0</v>
      </c>
      <c r="U13" s="203">
        <f t="shared" si="3"/>
        <v>0</v>
      </c>
      <c r="AU13" s="223"/>
    </row>
    <row r="14" spans="1:47" customFormat="1" ht="12.75" x14ac:dyDescent="0.2">
      <c r="A14" s="225" t="s">
        <v>165</v>
      </c>
      <c r="B14" s="203">
        <v>20000</v>
      </c>
      <c r="C14" s="203">
        <v>0</v>
      </c>
      <c r="D14" s="203">
        <v>13507.8</v>
      </c>
      <c r="E14" s="203">
        <v>13507.8</v>
      </c>
      <c r="F14" s="203">
        <f t="shared" si="0"/>
        <v>6492.2000000000007</v>
      </c>
      <c r="G14" s="203">
        <v>0</v>
      </c>
      <c r="H14" s="203">
        <v>0</v>
      </c>
      <c r="I14" s="203">
        <v>0</v>
      </c>
      <c r="J14" s="203">
        <v>0</v>
      </c>
      <c r="K14" s="203">
        <f t="shared" si="1"/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f t="shared" si="2"/>
        <v>0</v>
      </c>
      <c r="Q14" s="203">
        <v>0</v>
      </c>
      <c r="R14" s="203">
        <v>0</v>
      </c>
      <c r="S14" s="203">
        <v>0</v>
      </c>
      <c r="T14" s="203">
        <v>0</v>
      </c>
      <c r="U14" s="203">
        <f t="shared" si="3"/>
        <v>0</v>
      </c>
      <c r="AU14" s="223"/>
    </row>
    <row r="15" spans="1:47" customFormat="1" ht="12.75" x14ac:dyDescent="0.2">
      <c r="A15" s="225" t="s">
        <v>1536</v>
      </c>
      <c r="B15" s="203">
        <v>10118.5</v>
      </c>
      <c r="C15" s="203">
        <v>0</v>
      </c>
      <c r="D15" s="203">
        <v>7226.37</v>
      </c>
      <c r="E15" s="203">
        <v>7226.37</v>
      </c>
      <c r="F15" s="203">
        <f t="shared" si="0"/>
        <v>2892.13</v>
      </c>
      <c r="G15" s="203">
        <v>0</v>
      </c>
      <c r="H15" s="203">
        <v>0</v>
      </c>
      <c r="I15" s="203">
        <v>0</v>
      </c>
      <c r="J15" s="203">
        <v>0</v>
      </c>
      <c r="K15" s="203">
        <f t="shared" si="1"/>
        <v>0</v>
      </c>
      <c r="L15" s="203">
        <v>0</v>
      </c>
      <c r="M15" s="203">
        <v>0</v>
      </c>
      <c r="N15" s="203">
        <v>0</v>
      </c>
      <c r="O15" s="203">
        <v>0</v>
      </c>
      <c r="P15" s="203">
        <f t="shared" si="2"/>
        <v>0</v>
      </c>
      <c r="Q15" s="203">
        <v>0</v>
      </c>
      <c r="R15" s="203">
        <v>0</v>
      </c>
      <c r="S15" s="203">
        <v>0</v>
      </c>
      <c r="T15" s="203">
        <v>0</v>
      </c>
      <c r="U15" s="203">
        <f t="shared" si="3"/>
        <v>0</v>
      </c>
      <c r="AU15" s="223"/>
    </row>
    <row r="16" spans="1:47" customFormat="1" ht="12.75" x14ac:dyDescent="0.2">
      <c r="A16" s="225" t="s">
        <v>166</v>
      </c>
      <c r="B16" s="203">
        <v>155600</v>
      </c>
      <c r="C16" s="203">
        <v>0</v>
      </c>
      <c r="D16" s="203">
        <v>110579.44</v>
      </c>
      <c r="E16" s="203">
        <v>110579.44</v>
      </c>
      <c r="F16" s="203">
        <f t="shared" si="0"/>
        <v>45020.56</v>
      </c>
      <c r="G16" s="203">
        <v>0</v>
      </c>
      <c r="H16" s="203">
        <v>0</v>
      </c>
      <c r="I16" s="203">
        <v>0</v>
      </c>
      <c r="J16" s="203">
        <v>0</v>
      </c>
      <c r="K16" s="203">
        <f t="shared" si="1"/>
        <v>0</v>
      </c>
      <c r="L16" s="203">
        <v>0</v>
      </c>
      <c r="M16" s="203">
        <v>0</v>
      </c>
      <c r="N16" s="203">
        <v>0</v>
      </c>
      <c r="O16" s="203">
        <v>0</v>
      </c>
      <c r="P16" s="203">
        <f t="shared" si="2"/>
        <v>0</v>
      </c>
      <c r="Q16" s="203">
        <v>720627.96</v>
      </c>
      <c r="R16" s="203">
        <v>720627.96</v>
      </c>
      <c r="S16" s="203">
        <v>0</v>
      </c>
      <c r="T16" s="203">
        <v>720627.96</v>
      </c>
      <c r="U16" s="203">
        <f t="shared" si="3"/>
        <v>0</v>
      </c>
      <c r="AU16" s="223"/>
    </row>
    <row r="17" spans="1:47" customFormat="1" ht="12.75" x14ac:dyDescent="0.2">
      <c r="A17" s="225" t="s">
        <v>167</v>
      </c>
      <c r="B17" s="203">
        <v>12978</v>
      </c>
      <c r="C17" s="203">
        <v>0</v>
      </c>
      <c r="D17" s="203">
        <v>11033.05</v>
      </c>
      <c r="E17" s="203">
        <v>11033.05</v>
      </c>
      <c r="F17" s="203">
        <f t="shared" si="0"/>
        <v>1944.9500000000007</v>
      </c>
      <c r="G17" s="203">
        <v>0</v>
      </c>
      <c r="H17" s="203">
        <v>0</v>
      </c>
      <c r="I17" s="203">
        <v>0</v>
      </c>
      <c r="J17" s="203">
        <v>0</v>
      </c>
      <c r="K17" s="203">
        <f t="shared" si="1"/>
        <v>0</v>
      </c>
      <c r="L17" s="203">
        <v>0</v>
      </c>
      <c r="M17" s="203">
        <v>0</v>
      </c>
      <c r="N17" s="203">
        <v>0</v>
      </c>
      <c r="O17" s="203">
        <v>0</v>
      </c>
      <c r="P17" s="203">
        <f t="shared" si="2"/>
        <v>0</v>
      </c>
      <c r="Q17" s="203">
        <v>0</v>
      </c>
      <c r="R17" s="203">
        <v>0</v>
      </c>
      <c r="S17" s="203">
        <v>0</v>
      </c>
      <c r="T17" s="203">
        <v>0</v>
      </c>
      <c r="U17" s="203">
        <f t="shared" si="3"/>
        <v>0</v>
      </c>
      <c r="AU17" s="223"/>
    </row>
    <row r="18" spans="1:47" customFormat="1" ht="12.75" x14ac:dyDescent="0.2">
      <c r="A18" s="225" t="s">
        <v>1537</v>
      </c>
      <c r="B18" s="203">
        <v>1267631.51</v>
      </c>
      <c r="C18" s="203">
        <v>103958.62</v>
      </c>
      <c r="D18" s="203">
        <v>928574.27</v>
      </c>
      <c r="E18" s="203">
        <v>1032532.89</v>
      </c>
      <c r="F18" s="203">
        <f t="shared" si="0"/>
        <v>235098.62</v>
      </c>
      <c r="G18" s="203">
        <v>457766.79</v>
      </c>
      <c r="H18" s="203">
        <v>457766.79</v>
      </c>
      <c r="I18" s="203">
        <v>0</v>
      </c>
      <c r="J18" s="203">
        <v>457766.79</v>
      </c>
      <c r="K18" s="203">
        <f t="shared" si="1"/>
        <v>0</v>
      </c>
      <c r="L18" s="203">
        <v>0</v>
      </c>
      <c r="M18" s="203">
        <v>0</v>
      </c>
      <c r="N18" s="203">
        <v>0</v>
      </c>
      <c r="O18" s="203">
        <v>0</v>
      </c>
      <c r="P18" s="203">
        <f t="shared" si="2"/>
        <v>0</v>
      </c>
      <c r="Q18" s="203">
        <v>0</v>
      </c>
      <c r="R18" s="203">
        <v>0</v>
      </c>
      <c r="S18" s="203">
        <v>0</v>
      </c>
      <c r="T18" s="203">
        <v>0</v>
      </c>
      <c r="U18" s="203">
        <f t="shared" si="3"/>
        <v>0</v>
      </c>
      <c r="AU18" s="223"/>
    </row>
    <row r="19" spans="1:47" customFormat="1" ht="12.75" x14ac:dyDescent="0.2">
      <c r="A19" s="225" t="s">
        <v>1538</v>
      </c>
      <c r="B19" s="203">
        <v>219200</v>
      </c>
      <c r="C19" s="203">
        <v>0</v>
      </c>
      <c r="D19" s="203">
        <v>172229.48</v>
      </c>
      <c r="E19" s="203">
        <v>172229.48</v>
      </c>
      <c r="F19" s="203">
        <f t="shared" si="0"/>
        <v>46970.51999999999</v>
      </c>
      <c r="G19" s="203">
        <v>0</v>
      </c>
      <c r="H19" s="203">
        <v>0</v>
      </c>
      <c r="I19" s="203">
        <v>0</v>
      </c>
      <c r="J19" s="203">
        <v>0</v>
      </c>
      <c r="K19" s="203">
        <f t="shared" si="1"/>
        <v>0</v>
      </c>
      <c r="L19" s="203">
        <v>0</v>
      </c>
      <c r="M19" s="203">
        <v>0</v>
      </c>
      <c r="N19" s="203">
        <v>0</v>
      </c>
      <c r="O19" s="203">
        <v>0</v>
      </c>
      <c r="P19" s="203">
        <f t="shared" si="2"/>
        <v>0</v>
      </c>
      <c r="Q19" s="203">
        <v>0</v>
      </c>
      <c r="R19" s="203">
        <v>0</v>
      </c>
      <c r="S19" s="203">
        <v>0</v>
      </c>
      <c r="T19" s="203">
        <v>0</v>
      </c>
      <c r="U19" s="203">
        <f t="shared" si="3"/>
        <v>0</v>
      </c>
      <c r="AU19" s="223"/>
    </row>
    <row r="20" spans="1:47" customFormat="1" ht="12.75" x14ac:dyDescent="0.2">
      <c r="A20" s="225" t="s">
        <v>168</v>
      </c>
      <c r="B20" s="203">
        <v>150600</v>
      </c>
      <c r="C20" s="203">
        <v>0</v>
      </c>
      <c r="D20" s="203">
        <v>69065.61</v>
      </c>
      <c r="E20" s="203">
        <v>69065.61</v>
      </c>
      <c r="F20" s="203">
        <f t="shared" si="0"/>
        <v>81534.39</v>
      </c>
      <c r="G20" s="203">
        <v>0</v>
      </c>
      <c r="H20" s="203">
        <v>0</v>
      </c>
      <c r="I20" s="203">
        <v>0</v>
      </c>
      <c r="J20" s="203">
        <v>0</v>
      </c>
      <c r="K20" s="203">
        <f t="shared" si="1"/>
        <v>0</v>
      </c>
      <c r="L20" s="203">
        <v>0</v>
      </c>
      <c r="M20" s="203">
        <v>0</v>
      </c>
      <c r="N20" s="203">
        <v>0</v>
      </c>
      <c r="O20" s="203">
        <v>0</v>
      </c>
      <c r="P20" s="203">
        <f t="shared" si="2"/>
        <v>0</v>
      </c>
      <c r="Q20" s="203">
        <v>0</v>
      </c>
      <c r="R20" s="203">
        <v>0</v>
      </c>
      <c r="S20" s="203">
        <v>0</v>
      </c>
      <c r="T20" s="203">
        <v>0</v>
      </c>
      <c r="U20" s="203">
        <f t="shared" si="3"/>
        <v>0</v>
      </c>
      <c r="AU20" s="223"/>
    </row>
    <row r="21" spans="1:47" customFormat="1" ht="12.75" x14ac:dyDescent="0.2">
      <c r="A21" s="225" t="s">
        <v>169</v>
      </c>
      <c r="B21" s="203">
        <v>69000</v>
      </c>
      <c r="C21" s="203">
        <v>0</v>
      </c>
      <c r="D21" s="203">
        <v>58495.08</v>
      </c>
      <c r="E21" s="203">
        <v>58495.08</v>
      </c>
      <c r="F21" s="203">
        <f t="shared" si="0"/>
        <v>10504.919999999998</v>
      </c>
      <c r="G21" s="203">
        <v>106503.61</v>
      </c>
      <c r="H21" s="203">
        <v>106503.61</v>
      </c>
      <c r="I21" s="203">
        <v>0</v>
      </c>
      <c r="J21" s="203">
        <v>106503.61</v>
      </c>
      <c r="K21" s="203">
        <f t="shared" si="1"/>
        <v>0</v>
      </c>
      <c r="L21" s="203">
        <v>155725.07999999999</v>
      </c>
      <c r="M21" s="203">
        <v>155725.07999999999</v>
      </c>
      <c r="N21" s="203">
        <v>0</v>
      </c>
      <c r="O21" s="203">
        <v>155725.07999999999</v>
      </c>
      <c r="P21" s="203">
        <f t="shared" si="2"/>
        <v>0</v>
      </c>
      <c r="Q21" s="203">
        <v>0</v>
      </c>
      <c r="R21" s="203">
        <v>0</v>
      </c>
      <c r="S21" s="203">
        <v>0</v>
      </c>
      <c r="T21" s="203">
        <v>0</v>
      </c>
      <c r="U21" s="203">
        <f t="shared" si="3"/>
        <v>0</v>
      </c>
      <c r="AU21" s="223"/>
    </row>
    <row r="22" spans="1:47" customFormat="1" ht="12.75" x14ac:dyDescent="0.2">
      <c r="A22" s="225" t="s">
        <v>170</v>
      </c>
      <c r="B22" s="203">
        <v>0</v>
      </c>
      <c r="C22" s="203">
        <v>0</v>
      </c>
      <c r="D22" s="203">
        <v>0</v>
      </c>
      <c r="E22" s="203">
        <v>0</v>
      </c>
      <c r="F22" s="203">
        <f t="shared" si="0"/>
        <v>0</v>
      </c>
      <c r="G22" s="203">
        <v>0</v>
      </c>
      <c r="H22" s="203">
        <v>0</v>
      </c>
      <c r="I22" s="203">
        <v>0</v>
      </c>
      <c r="J22" s="203">
        <v>0</v>
      </c>
      <c r="K22" s="203">
        <f t="shared" si="1"/>
        <v>0</v>
      </c>
      <c r="L22" s="203">
        <v>364728.87</v>
      </c>
      <c r="M22" s="203">
        <v>364728.87</v>
      </c>
      <c r="N22" s="203">
        <v>0</v>
      </c>
      <c r="O22" s="203">
        <v>364728.87</v>
      </c>
      <c r="P22" s="203">
        <f t="shared" si="2"/>
        <v>0</v>
      </c>
      <c r="Q22" s="203">
        <v>0</v>
      </c>
      <c r="R22" s="203">
        <v>0</v>
      </c>
      <c r="S22" s="203">
        <v>0</v>
      </c>
      <c r="T22" s="203">
        <v>0</v>
      </c>
      <c r="U22" s="203">
        <f t="shared" si="3"/>
        <v>0</v>
      </c>
      <c r="AU22" s="223"/>
    </row>
    <row r="23" spans="1:47" customFormat="1" ht="12.75" x14ac:dyDescent="0.2">
      <c r="A23" s="225" t="s">
        <v>1539</v>
      </c>
      <c r="B23" s="203">
        <v>20000</v>
      </c>
      <c r="C23" s="203">
        <v>0</v>
      </c>
      <c r="D23" s="203">
        <v>14664.1</v>
      </c>
      <c r="E23" s="203">
        <v>14664.1</v>
      </c>
      <c r="F23" s="203">
        <f t="shared" si="0"/>
        <v>5335.9</v>
      </c>
      <c r="G23" s="203">
        <v>0</v>
      </c>
      <c r="H23" s="203">
        <v>0</v>
      </c>
      <c r="I23" s="203">
        <v>0</v>
      </c>
      <c r="J23" s="203">
        <v>0</v>
      </c>
      <c r="K23" s="203">
        <f t="shared" si="1"/>
        <v>0</v>
      </c>
      <c r="L23" s="203">
        <v>0</v>
      </c>
      <c r="M23" s="203">
        <v>0</v>
      </c>
      <c r="N23" s="203">
        <v>0</v>
      </c>
      <c r="O23" s="203">
        <v>0</v>
      </c>
      <c r="P23" s="203">
        <f t="shared" si="2"/>
        <v>0</v>
      </c>
      <c r="Q23" s="203">
        <v>0</v>
      </c>
      <c r="R23" s="203">
        <v>0</v>
      </c>
      <c r="S23" s="203">
        <v>0</v>
      </c>
      <c r="T23" s="203">
        <v>0</v>
      </c>
      <c r="U23" s="203">
        <f t="shared" si="3"/>
        <v>0</v>
      </c>
      <c r="AU23" s="223"/>
    </row>
    <row r="24" spans="1:47" customFormat="1" ht="12.75" x14ac:dyDescent="0.2">
      <c r="A24" s="225" t="s">
        <v>1540</v>
      </c>
      <c r="B24" s="203">
        <v>54600</v>
      </c>
      <c r="C24" s="203">
        <v>0</v>
      </c>
      <c r="D24" s="203">
        <v>33443.99</v>
      </c>
      <c r="E24" s="203">
        <v>33443.99</v>
      </c>
      <c r="F24" s="203">
        <f t="shared" si="0"/>
        <v>21156.010000000002</v>
      </c>
      <c r="G24" s="203">
        <v>0</v>
      </c>
      <c r="H24" s="203">
        <v>0</v>
      </c>
      <c r="I24" s="203">
        <v>0</v>
      </c>
      <c r="J24" s="203">
        <v>0</v>
      </c>
      <c r="K24" s="203">
        <f t="shared" si="1"/>
        <v>0</v>
      </c>
      <c r="L24" s="203">
        <v>247381.6</v>
      </c>
      <c r="M24" s="203">
        <v>247381.6</v>
      </c>
      <c r="N24" s="203">
        <v>0</v>
      </c>
      <c r="O24" s="203">
        <v>247381.6</v>
      </c>
      <c r="P24" s="203">
        <f t="shared" si="2"/>
        <v>0</v>
      </c>
      <c r="Q24" s="203">
        <v>0</v>
      </c>
      <c r="R24" s="203">
        <v>0</v>
      </c>
      <c r="S24" s="203">
        <v>0</v>
      </c>
      <c r="T24" s="203">
        <v>0</v>
      </c>
      <c r="U24" s="203">
        <f t="shared" si="3"/>
        <v>0</v>
      </c>
      <c r="AU24" s="223"/>
    </row>
    <row r="25" spans="1:47" customFormat="1" ht="12.75" x14ac:dyDescent="0.2">
      <c r="A25" s="225" t="s">
        <v>171</v>
      </c>
      <c r="B25" s="203">
        <v>122400</v>
      </c>
      <c r="C25" s="203">
        <v>0</v>
      </c>
      <c r="D25" s="203">
        <v>97684.35</v>
      </c>
      <c r="E25" s="203">
        <v>97684.35</v>
      </c>
      <c r="F25" s="203">
        <f t="shared" si="0"/>
        <v>24715.649999999994</v>
      </c>
      <c r="G25" s="203">
        <v>0</v>
      </c>
      <c r="H25" s="203">
        <v>0</v>
      </c>
      <c r="I25" s="203">
        <v>0</v>
      </c>
      <c r="J25" s="203">
        <v>0</v>
      </c>
      <c r="K25" s="203">
        <f t="shared" si="1"/>
        <v>0</v>
      </c>
      <c r="L25" s="203">
        <v>0</v>
      </c>
      <c r="M25" s="203">
        <v>0</v>
      </c>
      <c r="N25" s="203">
        <v>0</v>
      </c>
      <c r="O25" s="203">
        <v>0</v>
      </c>
      <c r="P25" s="203">
        <f t="shared" si="2"/>
        <v>0</v>
      </c>
      <c r="Q25" s="203">
        <v>0</v>
      </c>
      <c r="R25" s="203">
        <v>0</v>
      </c>
      <c r="S25" s="203">
        <v>0</v>
      </c>
      <c r="T25" s="203">
        <v>0</v>
      </c>
      <c r="U25" s="203">
        <f t="shared" si="3"/>
        <v>0</v>
      </c>
      <c r="AU25" s="223"/>
    </row>
    <row r="26" spans="1:47" customFormat="1" ht="12.75" x14ac:dyDescent="0.2">
      <c r="A26" s="225" t="s">
        <v>1541</v>
      </c>
      <c r="B26" s="203">
        <v>60000</v>
      </c>
      <c r="C26" s="203">
        <v>0</v>
      </c>
      <c r="D26" s="203">
        <v>41398.730000000003</v>
      </c>
      <c r="E26" s="203">
        <v>41398.730000000003</v>
      </c>
      <c r="F26" s="203">
        <f t="shared" si="0"/>
        <v>18601.269999999997</v>
      </c>
      <c r="G26" s="203">
        <v>0</v>
      </c>
      <c r="H26" s="203">
        <v>0</v>
      </c>
      <c r="I26" s="203">
        <v>0</v>
      </c>
      <c r="J26" s="203">
        <v>0</v>
      </c>
      <c r="K26" s="203">
        <f t="shared" si="1"/>
        <v>0</v>
      </c>
      <c r="L26" s="203">
        <v>0</v>
      </c>
      <c r="M26" s="203">
        <v>0</v>
      </c>
      <c r="N26" s="203">
        <v>0</v>
      </c>
      <c r="O26" s="203">
        <v>0</v>
      </c>
      <c r="P26" s="203">
        <f t="shared" si="2"/>
        <v>0</v>
      </c>
      <c r="Q26" s="203">
        <v>0</v>
      </c>
      <c r="R26" s="203">
        <v>0</v>
      </c>
      <c r="S26" s="203">
        <v>0</v>
      </c>
      <c r="T26" s="203">
        <v>0</v>
      </c>
      <c r="U26" s="203">
        <f t="shared" si="3"/>
        <v>0</v>
      </c>
      <c r="AU26" s="223"/>
    </row>
    <row r="27" spans="1:47" customFormat="1" ht="12.75" x14ac:dyDescent="0.2">
      <c r="A27" s="225" t="s">
        <v>172</v>
      </c>
      <c r="B27" s="203">
        <v>331000</v>
      </c>
      <c r="C27" s="203">
        <v>0</v>
      </c>
      <c r="D27" s="203">
        <v>230314.89</v>
      </c>
      <c r="E27" s="203">
        <v>230314.89</v>
      </c>
      <c r="F27" s="203">
        <f t="shared" si="0"/>
        <v>100685.10999999999</v>
      </c>
      <c r="G27" s="203">
        <v>0</v>
      </c>
      <c r="H27" s="203">
        <v>0</v>
      </c>
      <c r="I27" s="203">
        <v>0</v>
      </c>
      <c r="J27" s="203">
        <v>0</v>
      </c>
      <c r="K27" s="203">
        <f t="shared" si="1"/>
        <v>0</v>
      </c>
      <c r="L27" s="203">
        <v>0</v>
      </c>
      <c r="M27" s="203">
        <v>0</v>
      </c>
      <c r="N27" s="203">
        <v>0</v>
      </c>
      <c r="O27" s="203">
        <v>0</v>
      </c>
      <c r="P27" s="203">
        <f t="shared" si="2"/>
        <v>0</v>
      </c>
      <c r="Q27" s="203">
        <v>0</v>
      </c>
      <c r="R27" s="203">
        <v>0</v>
      </c>
      <c r="S27" s="203">
        <v>0</v>
      </c>
      <c r="T27" s="203">
        <v>0</v>
      </c>
      <c r="U27" s="203">
        <f t="shared" si="3"/>
        <v>0</v>
      </c>
      <c r="AU27" s="223"/>
    </row>
    <row r="28" spans="1:47" customFormat="1" x14ac:dyDescent="0.25">
      <c r="A28" s="226" t="s">
        <v>6</v>
      </c>
      <c r="B28" s="206">
        <f>SUM(B11:B27)</f>
        <v>3733158.62</v>
      </c>
      <c r="C28" s="206">
        <f t="shared" ref="C28:U28" si="4">SUM(C11:C27)</f>
        <v>103958.62</v>
      </c>
      <c r="D28" s="206">
        <f t="shared" si="4"/>
        <v>2778521.7100000009</v>
      </c>
      <c r="E28" s="206">
        <f t="shared" si="4"/>
        <v>2882480.3300000005</v>
      </c>
      <c r="F28" s="206">
        <f t="shared" si="4"/>
        <v>850678.29000000015</v>
      </c>
      <c r="G28" s="206">
        <f t="shared" si="4"/>
        <v>564270.4</v>
      </c>
      <c r="H28" s="206">
        <f t="shared" si="4"/>
        <v>564270.4</v>
      </c>
      <c r="I28" s="206">
        <f t="shared" si="4"/>
        <v>0</v>
      </c>
      <c r="J28" s="206">
        <f t="shared" si="4"/>
        <v>564270.4</v>
      </c>
      <c r="K28" s="206">
        <f t="shared" si="4"/>
        <v>0</v>
      </c>
      <c r="L28" s="206">
        <f t="shared" si="4"/>
        <v>863277.54999999993</v>
      </c>
      <c r="M28" s="206">
        <f t="shared" si="4"/>
        <v>863277.54999999993</v>
      </c>
      <c r="N28" s="206">
        <f t="shared" si="4"/>
        <v>0</v>
      </c>
      <c r="O28" s="206">
        <f t="shared" si="4"/>
        <v>863277.54999999993</v>
      </c>
      <c r="P28" s="206">
        <f t="shared" si="4"/>
        <v>0</v>
      </c>
      <c r="Q28" s="206">
        <f t="shared" si="4"/>
        <v>720627.96</v>
      </c>
      <c r="R28" s="206">
        <f t="shared" si="4"/>
        <v>720627.96</v>
      </c>
      <c r="S28" s="206">
        <f t="shared" si="4"/>
        <v>0</v>
      </c>
      <c r="T28" s="206">
        <f t="shared" si="4"/>
        <v>720627.96</v>
      </c>
      <c r="U28" s="206">
        <f t="shared" si="4"/>
        <v>0</v>
      </c>
      <c r="AU28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0" orientation="landscape" r:id="rId1"/>
  <headerFooter>
    <oddHeader>&amp;RANEXO 2.4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U12"/>
  <sheetViews>
    <sheetView view="pageBreakPreview" topLeftCell="B1" zoomScale="60" zoomScaleNormal="100" workbookViewId="0">
      <selection activeCell="W12" sqref="W12"/>
    </sheetView>
  </sheetViews>
  <sheetFormatPr baseColWidth="10" defaultRowHeight="12.75" x14ac:dyDescent="0.2"/>
  <cols>
    <col min="1" max="1" width="34.85546875" customWidth="1"/>
    <col min="4" max="4" width="12.140625" customWidth="1"/>
    <col min="5" max="5" width="12.5703125" customWidth="1"/>
  </cols>
  <sheetData>
    <row r="2" spans="1:47" s="230" customFormat="1" ht="18.75" x14ac:dyDescent="0.3">
      <c r="A2" s="228" t="s">
        <v>1554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AU2" s="231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1557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5" t="s">
        <v>13</v>
      </c>
      <c r="C8" s="445" t="s">
        <v>7</v>
      </c>
      <c r="D8" s="445"/>
      <c r="E8" s="445"/>
      <c r="F8" s="445" t="s">
        <v>92</v>
      </c>
      <c r="G8" s="445" t="s">
        <v>13</v>
      </c>
      <c r="H8" s="445" t="s">
        <v>7</v>
      </c>
      <c r="I8" s="445"/>
      <c r="J8" s="445"/>
      <c r="K8" s="445" t="s">
        <v>92</v>
      </c>
      <c r="L8" s="445" t="s">
        <v>13</v>
      </c>
      <c r="M8" s="445" t="s">
        <v>7</v>
      </c>
      <c r="N8" s="445"/>
      <c r="O8" s="445"/>
      <c r="P8" s="445" t="s">
        <v>92</v>
      </c>
      <c r="Q8" s="445" t="s">
        <v>13</v>
      </c>
      <c r="R8" s="445" t="s">
        <v>7</v>
      </c>
      <c r="S8" s="445"/>
      <c r="T8" s="445"/>
      <c r="U8" s="445" t="s">
        <v>92</v>
      </c>
      <c r="AU8" s="223"/>
    </row>
    <row r="9" spans="1:47" ht="45" x14ac:dyDescent="0.2">
      <c r="A9" s="445"/>
      <c r="B9" s="445"/>
      <c r="C9" s="227" t="s">
        <v>28</v>
      </c>
      <c r="D9" s="227" t="s">
        <v>1534</v>
      </c>
      <c r="E9" s="227" t="s">
        <v>4</v>
      </c>
      <c r="F9" s="445"/>
      <c r="G9" s="445"/>
      <c r="H9" s="227" t="s">
        <v>28</v>
      </c>
      <c r="I9" s="227" t="s">
        <v>1534</v>
      </c>
      <c r="J9" s="227" t="s">
        <v>4</v>
      </c>
      <c r="K9" s="445"/>
      <c r="L9" s="445"/>
      <c r="M9" s="227" t="s">
        <v>28</v>
      </c>
      <c r="N9" s="227" t="s">
        <v>1534</v>
      </c>
      <c r="O9" s="227" t="s">
        <v>4</v>
      </c>
      <c r="P9" s="445"/>
      <c r="Q9" s="445"/>
      <c r="R9" s="227" t="s">
        <v>28</v>
      </c>
      <c r="S9" s="227" t="s">
        <v>1534</v>
      </c>
      <c r="T9" s="227" t="s">
        <v>4</v>
      </c>
      <c r="U9" s="445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ht="25.5" x14ac:dyDescent="0.2">
      <c r="A11" s="242" t="s">
        <v>1535</v>
      </c>
      <c r="B11" s="203">
        <v>0</v>
      </c>
      <c r="C11" s="203">
        <v>0</v>
      </c>
      <c r="D11" s="203">
        <v>0</v>
      </c>
      <c r="E11" s="203">
        <v>0</v>
      </c>
      <c r="F11" s="203">
        <v>0</v>
      </c>
      <c r="G11" s="203">
        <v>5162</v>
      </c>
      <c r="H11" s="203">
        <v>0</v>
      </c>
      <c r="I11" s="203">
        <v>5162</v>
      </c>
      <c r="J11" s="203">
        <v>5162</v>
      </c>
      <c r="K11" s="203">
        <f>SUM(G11-J11)</f>
        <v>0</v>
      </c>
      <c r="L11" s="203">
        <v>14789.45</v>
      </c>
      <c r="M11" s="203">
        <v>0</v>
      </c>
      <c r="N11" s="203">
        <v>14789.45</v>
      </c>
      <c r="O11" s="203">
        <v>14789.45</v>
      </c>
      <c r="P11" s="203">
        <f>SUM(L11-O11)</f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ht="15" x14ac:dyDescent="0.25">
      <c r="A12" s="226" t="s">
        <v>6</v>
      </c>
      <c r="B12" s="206">
        <f t="shared" ref="B12:U12" si="0">+B11</f>
        <v>0</v>
      </c>
      <c r="C12" s="206">
        <f t="shared" si="0"/>
        <v>0</v>
      </c>
      <c r="D12" s="206">
        <f t="shared" si="0"/>
        <v>0</v>
      </c>
      <c r="E12" s="206">
        <f t="shared" si="0"/>
        <v>0</v>
      </c>
      <c r="F12" s="206">
        <f t="shared" si="0"/>
        <v>0</v>
      </c>
      <c r="G12" s="206">
        <f t="shared" si="0"/>
        <v>5162</v>
      </c>
      <c r="H12" s="206">
        <f t="shared" si="0"/>
        <v>0</v>
      </c>
      <c r="I12" s="206">
        <f t="shared" si="0"/>
        <v>5162</v>
      </c>
      <c r="J12" s="206">
        <f t="shared" si="0"/>
        <v>5162</v>
      </c>
      <c r="K12" s="206">
        <f t="shared" si="0"/>
        <v>0</v>
      </c>
      <c r="L12" s="206">
        <f t="shared" si="0"/>
        <v>14789.45</v>
      </c>
      <c r="M12" s="206">
        <f t="shared" si="0"/>
        <v>0</v>
      </c>
      <c r="N12" s="206">
        <f t="shared" si="0"/>
        <v>14789.45</v>
      </c>
      <c r="O12" s="206">
        <f t="shared" si="0"/>
        <v>14789.45</v>
      </c>
      <c r="P12" s="206">
        <f t="shared" si="0"/>
        <v>0</v>
      </c>
      <c r="Q12" s="206">
        <f t="shared" si="0"/>
        <v>0</v>
      </c>
      <c r="R12" s="206">
        <f t="shared" si="0"/>
        <v>0</v>
      </c>
      <c r="S12" s="206">
        <f t="shared" si="0"/>
        <v>0</v>
      </c>
      <c r="T12" s="206">
        <f t="shared" si="0"/>
        <v>0</v>
      </c>
      <c r="U12" s="206">
        <f t="shared" si="0"/>
        <v>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2.5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U13"/>
  <sheetViews>
    <sheetView view="pageBreakPreview" topLeftCell="B1" zoomScale="60" zoomScaleNormal="100" workbookViewId="0">
      <selection activeCell="X13" sqref="X13"/>
    </sheetView>
  </sheetViews>
  <sheetFormatPr baseColWidth="10" defaultRowHeight="12.75" x14ac:dyDescent="0.2"/>
  <cols>
    <col min="1" max="1" width="33.140625" customWidth="1"/>
    <col min="2" max="2" width="13.1406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1558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45" x14ac:dyDescent="0.2">
      <c r="A9" s="445"/>
      <c r="B9" s="446"/>
      <c r="C9" s="371" t="s">
        <v>28</v>
      </c>
      <c r="D9" s="371" t="s">
        <v>1534</v>
      </c>
      <c r="E9" s="371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ht="38.25" x14ac:dyDescent="0.2">
      <c r="A11" s="242" t="s">
        <v>1537</v>
      </c>
      <c r="B11" s="203">
        <v>7224</v>
      </c>
      <c r="C11" s="203">
        <v>0</v>
      </c>
      <c r="D11" s="203">
        <v>0</v>
      </c>
      <c r="E11" s="203">
        <v>0</v>
      </c>
      <c r="F11" s="203">
        <f>SUM(B11-E11)</f>
        <v>7224</v>
      </c>
      <c r="G11" s="203">
        <v>8467.7999999999993</v>
      </c>
      <c r="H11" s="203">
        <v>0</v>
      </c>
      <c r="I11" s="203">
        <v>0</v>
      </c>
      <c r="J11" s="203">
        <v>0</v>
      </c>
      <c r="K11" s="203">
        <v>8467.7999999999993</v>
      </c>
      <c r="L11" s="203">
        <v>5568</v>
      </c>
      <c r="M11" s="203">
        <v>0</v>
      </c>
      <c r="N11" s="203">
        <v>0</v>
      </c>
      <c r="O11" s="203">
        <v>0</v>
      </c>
      <c r="P11" s="203">
        <v>5568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x14ac:dyDescent="0.2">
      <c r="A12" s="242" t="s">
        <v>1541</v>
      </c>
      <c r="B12" s="203">
        <v>0</v>
      </c>
      <c r="C12" s="203">
        <v>0</v>
      </c>
      <c r="D12" s="203">
        <v>0</v>
      </c>
      <c r="E12" s="203">
        <v>0</v>
      </c>
      <c r="F12" s="203">
        <f>SUM(B12-E12)</f>
        <v>0</v>
      </c>
      <c r="G12" s="203">
        <v>37525</v>
      </c>
      <c r="H12" s="203">
        <v>0</v>
      </c>
      <c r="I12" s="203">
        <v>0</v>
      </c>
      <c r="J12" s="203">
        <v>0</v>
      </c>
      <c r="K12" s="203">
        <v>37525</v>
      </c>
      <c r="L12" s="203">
        <v>0</v>
      </c>
      <c r="M12" s="203">
        <v>0</v>
      </c>
      <c r="N12" s="203">
        <v>0</v>
      </c>
      <c r="O12" s="203">
        <v>0</v>
      </c>
      <c r="P12" s="203">
        <v>0</v>
      </c>
      <c r="Q12" s="203">
        <v>0</v>
      </c>
      <c r="R12" s="203">
        <v>0</v>
      </c>
      <c r="S12" s="203">
        <v>0</v>
      </c>
      <c r="T12" s="203">
        <v>0</v>
      </c>
      <c r="U12" s="203">
        <v>0</v>
      </c>
      <c r="AU12" s="223"/>
    </row>
    <row r="13" spans="1:47" ht="15" x14ac:dyDescent="0.25">
      <c r="A13" s="226" t="s">
        <v>6</v>
      </c>
      <c r="B13" s="206">
        <f t="shared" ref="B13:U13" si="0">+B11+B12</f>
        <v>7224</v>
      </c>
      <c r="C13" s="206">
        <f t="shared" si="0"/>
        <v>0</v>
      </c>
      <c r="D13" s="206">
        <f t="shared" si="0"/>
        <v>0</v>
      </c>
      <c r="E13" s="206">
        <f t="shared" si="0"/>
        <v>0</v>
      </c>
      <c r="F13" s="206">
        <f t="shared" si="0"/>
        <v>7224</v>
      </c>
      <c r="G13" s="206">
        <f t="shared" si="0"/>
        <v>45992.800000000003</v>
      </c>
      <c r="H13" s="206">
        <f t="shared" si="0"/>
        <v>0</v>
      </c>
      <c r="I13" s="206">
        <f t="shared" si="0"/>
        <v>0</v>
      </c>
      <c r="J13" s="206">
        <f t="shared" si="0"/>
        <v>0</v>
      </c>
      <c r="K13" s="206">
        <f t="shared" si="0"/>
        <v>45992.800000000003</v>
      </c>
      <c r="L13" s="206">
        <f t="shared" si="0"/>
        <v>5568</v>
      </c>
      <c r="M13" s="206">
        <f t="shared" si="0"/>
        <v>0</v>
      </c>
      <c r="N13" s="206">
        <f t="shared" si="0"/>
        <v>0</v>
      </c>
      <c r="O13" s="206">
        <f t="shared" si="0"/>
        <v>0</v>
      </c>
      <c r="P13" s="206">
        <f t="shared" si="0"/>
        <v>5568</v>
      </c>
      <c r="Q13" s="206">
        <f t="shared" si="0"/>
        <v>0</v>
      </c>
      <c r="R13" s="206">
        <f t="shared" si="0"/>
        <v>0</v>
      </c>
      <c r="S13" s="206">
        <f t="shared" si="0"/>
        <v>0</v>
      </c>
      <c r="T13" s="206">
        <f t="shared" si="0"/>
        <v>0</v>
      </c>
      <c r="U13" s="206">
        <f t="shared" si="0"/>
        <v>0</v>
      </c>
      <c r="AU13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2.6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U12"/>
  <sheetViews>
    <sheetView view="pageBreakPreview" zoomScale="60" zoomScaleNormal="100" workbookViewId="0">
      <selection activeCell="K12" sqref="K12"/>
    </sheetView>
  </sheetViews>
  <sheetFormatPr baseColWidth="10" defaultRowHeight="12.75" x14ac:dyDescent="0.2"/>
  <cols>
    <col min="1" max="1" width="37.8554687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1559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5" t="s">
        <v>13</v>
      </c>
      <c r="C8" s="445" t="s">
        <v>7</v>
      </c>
      <c r="D8" s="445"/>
      <c r="E8" s="445"/>
      <c r="F8" s="445" t="s">
        <v>92</v>
      </c>
      <c r="G8" s="445" t="s">
        <v>13</v>
      </c>
      <c r="H8" s="445" t="s">
        <v>7</v>
      </c>
      <c r="I8" s="445"/>
      <c r="J8" s="445"/>
      <c r="K8" s="445" t="s">
        <v>92</v>
      </c>
      <c r="L8" s="445" t="s">
        <v>13</v>
      </c>
      <c r="M8" s="445" t="s">
        <v>7</v>
      </c>
      <c r="N8" s="445"/>
      <c r="O8" s="445"/>
      <c r="P8" s="445" t="s">
        <v>92</v>
      </c>
      <c r="Q8" s="445" t="s">
        <v>13</v>
      </c>
      <c r="R8" s="445" t="s">
        <v>7</v>
      </c>
      <c r="S8" s="445"/>
      <c r="T8" s="445"/>
      <c r="U8" s="445" t="s">
        <v>92</v>
      </c>
      <c r="AU8" s="223"/>
    </row>
    <row r="9" spans="1:47" ht="45" x14ac:dyDescent="0.2">
      <c r="A9" s="445"/>
      <c r="B9" s="445"/>
      <c r="C9" s="227" t="s">
        <v>28</v>
      </c>
      <c r="D9" s="227" t="s">
        <v>1534</v>
      </c>
      <c r="E9" s="227" t="s">
        <v>4</v>
      </c>
      <c r="F9" s="445"/>
      <c r="G9" s="445"/>
      <c r="H9" s="227" t="s">
        <v>28</v>
      </c>
      <c r="I9" s="227" t="s">
        <v>1534</v>
      </c>
      <c r="J9" s="227" t="s">
        <v>4</v>
      </c>
      <c r="K9" s="445"/>
      <c r="L9" s="445"/>
      <c r="M9" s="227" t="s">
        <v>28</v>
      </c>
      <c r="N9" s="227" t="s">
        <v>1534</v>
      </c>
      <c r="O9" s="227" t="s">
        <v>4</v>
      </c>
      <c r="P9" s="445"/>
      <c r="Q9" s="445"/>
      <c r="R9" s="227" t="s">
        <v>28</v>
      </c>
      <c r="S9" s="227" t="s">
        <v>1534</v>
      </c>
      <c r="T9" s="227" t="s">
        <v>4</v>
      </c>
      <c r="U9" s="445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1555</v>
      </c>
      <c r="B11" s="203">
        <v>0</v>
      </c>
      <c r="C11" s="203">
        <v>0</v>
      </c>
      <c r="D11" s="203">
        <v>0</v>
      </c>
      <c r="E11" s="203">
        <v>0</v>
      </c>
      <c r="F11" s="203">
        <v>0</v>
      </c>
      <c r="G11" s="203">
        <v>120000</v>
      </c>
      <c r="H11" s="203">
        <v>0</v>
      </c>
      <c r="I11" s="203">
        <v>0</v>
      </c>
      <c r="J11" s="203">
        <v>0</v>
      </c>
      <c r="K11" s="203">
        <v>120000</v>
      </c>
      <c r="L11" s="203">
        <v>0</v>
      </c>
      <c r="M11" s="203">
        <v>0</v>
      </c>
      <c r="N11" s="203">
        <v>0</v>
      </c>
      <c r="O11" s="203">
        <v>0</v>
      </c>
      <c r="P11" s="203">
        <v>0</v>
      </c>
      <c r="Q11" s="203">
        <v>0</v>
      </c>
      <c r="R11" s="203">
        <v>0</v>
      </c>
      <c r="S11" s="203">
        <v>0</v>
      </c>
      <c r="T11" s="203">
        <v>0</v>
      </c>
      <c r="U11" s="203">
        <v>0</v>
      </c>
      <c r="AU11" s="223"/>
    </row>
    <row r="12" spans="1:47" ht="15" x14ac:dyDescent="0.25">
      <c r="A12" s="226" t="s">
        <v>6</v>
      </c>
      <c r="B12" s="206">
        <f t="shared" ref="B12:U12" si="0">+B11</f>
        <v>0</v>
      </c>
      <c r="C12" s="206">
        <f t="shared" si="0"/>
        <v>0</v>
      </c>
      <c r="D12" s="206">
        <f t="shared" si="0"/>
        <v>0</v>
      </c>
      <c r="E12" s="206">
        <f t="shared" si="0"/>
        <v>0</v>
      </c>
      <c r="F12" s="206">
        <f t="shared" si="0"/>
        <v>0</v>
      </c>
      <c r="G12" s="206">
        <f t="shared" si="0"/>
        <v>120000</v>
      </c>
      <c r="H12" s="206">
        <f t="shared" si="0"/>
        <v>0</v>
      </c>
      <c r="I12" s="206">
        <f t="shared" si="0"/>
        <v>0</v>
      </c>
      <c r="J12" s="206">
        <f t="shared" si="0"/>
        <v>0</v>
      </c>
      <c r="K12" s="206">
        <f t="shared" si="0"/>
        <v>120000</v>
      </c>
      <c r="L12" s="206">
        <f t="shared" si="0"/>
        <v>0</v>
      </c>
      <c r="M12" s="206">
        <f t="shared" si="0"/>
        <v>0</v>
      </c>
      <c r="N12" s="206">
        <f t="shared" si="0"/>
        <v>0</v>
      </c>
      <c r="O12" s="206">
        <f t="shared" si="0"/>
        <v>0</v>
      </c>
      <c r="P12" s="206">
        <f t="shared" si="0"/>
        <v>0</v>
      </c>
      <c r="Q12" s="206">
        <f t="shared" si="0"/>
        <v>0</v>
      </c>
      <c r="R12" s="206">
        <f t="shared" si="0"/>
        <v>0</v>
      </c>
      <c r="S12" s="206">
        <f t="shared" si="0"/>
        <v>0</v>
      </c>
      <c r="T12" s="206">
        <f t="shared" si="0"/>
        <v>0</v>
      </c>
      <c r="U12" s="206">
        <f t="shared" si="0"/>
        <v>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2.7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U12"/>
  <sheetViews>
    <sheetView view="pageBreakPreview" topLeftCell="C1" zoomScale="60" zoomScaleNormal="100" workbookViewId="0">
      <selection activeCell="U12" sqref="U12"/>
    </sheetView>
  </sheetViews>
  <sheetFormatPr baseColWidth="10" defaultRowHeight="12.75" x14ac:dyDescent="0.2"/>
  <cols>
    <col min="1" max="1" width="30.42578125" customWidth="1"/>
    <col min="2" max="2" width="14.42578125" customWidth="1"/>
    <col min="4" max="4" width="15.5703125" customWidth="1"/>
    <col min="5" max="5" width="14.42578125" customWidth="1"/>
    <col min="6" max="6" width="13.85546875" customWidth="1"/>
    <col min="7" max="7" width="14.28515625" customWidth="1"/>
    <col min="9" max="9" width="14.140625" customWidth="1"/>
    <col min="10" max="10" width="12.7109375" customWidth="1"/>
    <col min="11" max="11" width="13.85546875" customWidth="1"/>
    <col min="12" max="12" width="13" customWidth="1"/>
    <col min="14" max="14" width="13" customWidth="1"/>
    <col min="15" max="15" width="13" bestFit="1" customWidth="1"/>
    <col min="16" max="16" width="14.42578125" customWidth="1"/>
  </cols>
  <sheetData>
    <row r="2" spans="1:47" ht="15.75" x14ac:dyDescent="0.25">
      <c r="A2" s="221" t="s">
        <v>1554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AU2" s="223"/>
    </row>
    <row r="3" spans="1:47" x14ac:dyDescent="0.2">
      <c r="A3" s="222" t="s">
        <v>118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AU3" s="223"/>
    </row>
    <row r="4" spans="1:47" x14ac:dyDescent="0.2">
      <c r="A4" s="222" t="s">
        <v>30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AU4" s="223"/>
    </row>
    <row r="5" spans="1:47" x14ac:dyDescent="0.2">
      <c r="A5" s="222" t="s">
        <v>1560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AU5" s="223"/>
    </row>
    <row r="6" spans="1:47" x14ac:dyDescent="0.2">
      <c r="AU6" s="223"/>
    </row>
    <row r="7" spans="1:47" ht="15" x14ac:dyDescent="0.2">
      <c r="A7" s="445" t="s">
        <v>29</v>
      </c>
      <c r="B7" s="446" t="s">
        <v>1530</v>
      </c>
      <c r="C7" s="446"/>
      <c r="D7" s="446"/>
      <c r="E7" s="446"/>
      <c r="F7" s="446"/>
      <c r="G7" s="446" t="s">
        <v>1531</v>
      </c>
      <c r="H7" s="446"/>
      <c r="I7" s="446"/>
      <c r="J7" s="446"/>
      <c r="K7" s="446"/>
      <c r="L7" s="446" t="s">
        <v>1532</v>
      </c>
      <c r="M7" s="446"/>
      <c r="N7" s="446"/>
      <c r="O7" s="446"/>
      <c r="P7" s="446"/>
      <c r="Q7" s="446" t="s">
        <v>1533</v>
      </c>
      <c r="R7" s="446"/>
      <c r="S7" s="446"/>
      <c r="T7" s="446"/>
      <c r="U7" s="446"/>
      <c r="AU7" s="223"/>
    </row>
    <row r="8" spans="1:47" ht="15" x14ac:dyDescent="0.2">
      <c r="A8" s="445"/>
      <c r="B8" s="446" t="s">
        <v>13</v>
      </c>
      <c r="C8" s="446" t="s">
        <v>7</v>
      </c>
      <c r="D8" s="446"/>
      <c r="E8" s="446"/>
      <c r="F8" s="446" t="s">
        <v>92</v>
      </c>
      <c r="G8" s="446" t="s">
        <v>13</v>
      </c>
      <c r="H8" s="446" t="s">
        <v>7</v>
      </c>
      <c r="I8" s="446"/>
      <c r="J8" s="446"/>
      <c r="K8" s="446" t="s">
        <v>92</v>
      </c>
      <c r="L8" s="446" t="s">
        <v>13</v>
      </c>
      <c r="M8" s="446" t="s">
        <v>7</v>
      </c>
      <c r="N8" s="446"/>
      <c r="O8" s="446"/>
      <c r="P8" s="446" t="s">
        <v>92</v>
      </c>
      <c r="Q8" s="446" t="s">
        <v>13</v>
      </c>
      <c r="R8" s="446" t="s">
        <v>7</v>
      </c>
      <c r="S8" s="446"/>
      <c r="T8" s="446"/>
      <c r="U8" s="446" t="s">
        <v>92</v>
      </c>
      <c r="AU8" s="223"/>
    </row>
    <row r="9" spans="1:47" ht="15" x14ac:dyDescent="0.2">
      <c r="A9" s="445"/>
      <c r="B9" s="446"/>
      <c r="C9" s="200" t="s">
        <v>28</v>
      </c>
      <c r="D9" s="200" t="s">
        <v>1534</v>
      </c>
      <c r="E9" s="200" t="s">
        <v>4</v>
      </c>
      <c r="F9" s="446"/>
      <c r="G9" s="446"/>
      <c r="H9" s="200" t="s">
        <v>28</v>
      </c>
      <c r="I9" s="200" t="s">
        <v>1534</v>
      </c>
      <c r="J9" s="200" t="s">
        <v>4</v>
      </c>
      <c r="K9" s="446"/>
      <c r="L9" s="446"/>
      <c r="M9" s="200" t="s">
        <v>28</v>
      </c>
      <c r="N9" s="200" t="s">
        <v>1534</v>
      </c>
      <c r="O9" s="200" t="s">
        <v>4</v>
      </c>
      <c r="P9" s="446"/>
      <c r="Q9" s="446"/>
      <c r="R9" s="200" t="s">
        <v>28</v>
      </c>
      <c r="S9" s="200" t="s">
        <v>1534</v>
      </c>
      <c r="T9" s="200" t="s">
        <v>4</v>
      </c>
      <c r="U9" s="446"/>
      <c r="AU9" s="223"/>
    </row>
    <row r="10" spans="1:47" x14ac:dyDescent="0.2">
      <c r="A10" s="225"/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AU10" s="223"/>
    </row>
    <row r="11" spans="1:47" x14ac:dyDescent="0.2">
      <c r="A11" s="225" t="s">
        <v>1555</v>
      </c>
      <c r="B11" s="203">
        <v>1940000</v>
      </c>
      <c r="C11" s="203">
        <v>0</v>
      </c>
      <c r="D11" s="203">
        <v>1219391.3799999999</v>
      </c>
      <c r="E11" s="203">
        <v>1219391.3799999999</v>
      </c>
      <c r="F11" s="203">
        <f>SUM(B11-E11)</f>
        <v>720608.62000000011</v>
      </c>
      <c r="G11" s="203">
        <v>3176358.88</v>
      </c>
      <c r="H11" s="203">
        <v>0</v>
      </c>
      <c r="I11" s="203">
        <v>3168358.88</v>
      </c>
      <c r="J11" s="203">
        <v>3168358.88</v>
      </c>
      <c r="K11" s="203">
        <f>SUM(G11-J11)</f>
        <v>8000</v>
      </c>
      <c r="L11" s="203">
        <v>3736400</v>
      </c>
      <c r="M11" s="203">
        <v>231775.05</v>
      </c>
      <c r="N11" s="203">
        <v>1795504.22</v>
      </c>
      <c r="O11" s="203">
        <v>2027279.27</v>
      </c>
      <c r="P11" s="203">
        <f>SUM(L11-O11)</f>
        <v>1709120.73</v>
      </c>
      <c r="Q11" s="203">
        <v>126000</v>
      </c>
      <c r="R11" s="203">
        <v>0</v>
      </c>
      <c r="S11" s="203">
        <v>48000</v>
      </c>
      <c r="T11" s="203">
        <v>48000</v>
      </c>
      <c r="U11" s="203">
        <f>SUM(Q11-T11)</f>
        <v>78000</v>
      </c>
      <c r="AU11" s="223"/>
    </row>
    <row r="12" spans="1:47" ht="15" x14ac:dyDescent="0.25">
      <c r="A12" s="226" t="s">
        <v>6</v>
      </c>
      <c r="B12" s="206">
        <f t="shared" ref="B12:U12" si="0">+B11</f>
        <v>1940000</v>
      </c>
      <c r="C12" s="206">
        <f t="shared" si="0"/>
        <v>0</v>
      </c>
      <c r="D12" s="206">
        <f t="shared" si="0"/>
        <v>1219391.3799999999</v>
      </c>
      <c r="E12" s="206">
        <f t="shared" si="0"/>
        <v>1219391.3799999999</v>
      </c>
      <c r="F12" s="206">
        <f t="shared" si="0"/>
        <v>720608.62000000011</v>
      </c>
      <c r="G12" s="206">
        <f t="shared" si="0"/>
        <v>3176358.88</v>
      </c>
      <c r="H12" s="206">
        <f t="shared" si="0"/>
        <v>0</v>
      </c>
      <c r="I12" s="206">
        <f t="shared" si="0"/>
        <v>3168358.88</v>
      </c>
      <c r="J12" s="206">
        <f t="shared" si="0"/>
        <v>3168358.88</v>
      </c>
      <c r="K12" s="206">
        <f t="shared" si="0"/>
        <v>8000</v>
      </c>
      <c r="L12" s="206">
        <f t="shared" si="0"/>
        <v>3736400</v>
      </c>
      <c r="M12" s="206">
        <f t="shared" si="0"/>
        <v>231775.05</v>
      </c>
      <c r="N12" s="206">
        <f t="shared" si="0"/>
        <v>1795504.22</v>
      </c>
      <c r="O12" s="206">
        <f t="shared" si="0"/>
        <v>2027279.27</v>
      </c>
      <c r="P12" s="206">
        <f t="shared" si="0"/>
        <v>1709120.73</v>
      </c>
      <c r="Q12" s="206">
        <f t="shared" si="0"/>
        <v>126000</v>
      </c>
      <c r="R12" s="206">
        <f t="shared" si="0"/>
        <v>0</v>
      </c>
      <c r="S12" s="206">
        <f t="shared" si="0"/>
        <v>48000</v>
      </c>
      <c r="T12" s="206">
        <f t="shared" si="0"/>
        <v>48000</v>
      </c>
      <c r="U12" s="206">
        <f t="shared" si="0"/>
        <v>78000</v>
      </c>
      <c r="AU12" s="223"/>
    </row>
  </sheetData>
  <mergeCells count="17">
    <mergeCell ref="M8:O8"/>
    <mergeCell ref="P8:P9"/>
    <mergeCell ref="Q8:Q9"/>
    <mergeCell ref="R8:T8"/>
    <mergeCell ref="A7:A9"/>
    <mergeCell ref="B7:F7"/>
    <mergeCell ref="G7:K7"/>
    <mergeCell ref="L7:P7"/>
    <mergeCell ref="Q7:U7"/>
    <mergeCell ref="B8:B9"/>
    <mergeCell ref="C8:E8"/>
    <mergeCell ref="F8:F9"/>
    <mergeCell ref="G8:G9"/>
    <mergeCell ref="H8:J8"/>
    <mergeCell ref="U8:U9"/>
    <mergeCell ref="K8:K9"/>
    <mergeCell ref="L8:L9"/>
  </mergeCells>
  <printOptions horizontalCentered="1" verticalCentered="1"/>
  <pageMargins left="0.11811023622047245" right="0.19685039370078741" top="0.74803149606299213" bottom="0.74803149606299213" header="0.31496062992125984" footer="0.31496062992125984"/>
  <pageSetup scale="45" orientation="landscape" r:id="rId1"/>
  <headerFooter>
    <oddHeader>&amp;RANEXO 2.8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44</vt:i4>
      </vt:variant>
      <vt:variant>
        <vt:lpstr>Rangos con nombre</vt:lpstr>
      </vt:variant>
      <vt:variant>
        <vt:i4>12</vt:i4>
      </vt:variant>
    </vt:vector>
  </HeadingPairs>
  <TitlesOfParts>
    <vt:vector size="56" baseType="lpstr">
      <vt:lpstr>ANEXO 2</vt:lpstr>
      <vt:lpstr>ANEXO 2.1.</vt:lpstr>
      <vt:lpstr>ANEXO2.2 PART(N)</vt:lpstr>
      <vt:lpstr>ANEXO 2.3 INGGEST</vt:lpstr>
      <vt:lpstr>ANEXO 2.4 ISR NVO</vt:lpstr>
      <vt:lpstr>ANEXO 2.5 PART ECON</vt:lpstr>
      <vt:lpstr>ANEXO 2.6 INGGESTI_ECON</vt:lpstr>
      <vt:lpstr>ANEXO 2.7 FORTASEG REF.</vt:lpstr>
      <vt:lpstr>ANEXO 2.8 FORTASEG NVO</vt:lpstr>
      <vt:lpstr>ANEXO 2.9 FIII NVO</vt:lpstr>
      <vt:lpstr>ANEXO 2.10 FIV NVO</vt:lpstr>
      <vt:lpstr>ANEXO 2.11 FIV ECON</vt:lpstr>
      <vt:lpstr>ANEXO 2.12 RETRANSF NVO</vt:lpstr>
      <vt:lpstr>ANEXO 2.13 RETRANSF ECON</vt:lpstr>
      <vt:lpstr>ANEXO 2.4 PART 2017</vt:lpstr>
      <vt:lpstr>ANEXO 2.5 ING 2017</vt:lpstr>
      <vt:lpstr>ANEXO 2.6 FONDOIII</vt:lpstr>
      <vt:lpstr>ANEXO 2.7 FONDO IV NVO</vt:lpstr>
      <vt:lpstr>ANEXO 2.8 FONDOIV ECON</vt:lpstr>
      <vt:lpstr>ANEXO 2.9 ISR</vt:lpstr>
      <vt:lpstr>ANEXO 2.10 ISR ECOM</vt:lpstr>
      <vt:lpstr>ANEXO 2.11 ADEL. PART ECOM</vt:lpstr>
      <vt:lpstr>ANEXO 2.12 FISE</vt:lpstr>
      <vt:lpstr>ANEXO 2.13 FORTASEG</vt:lpstr>
      <vt:lpstr>ANEXO 2.14 FORTASEG REF</vt:lpstr>
      <vt:lpstr>ANEXO 2.15 PROG INFRAEST REM</vt:lpstr>
      <vt:lpstr>ANEXO 2.16 APAUR.</vt:lpstr>
      <vt:lpstr>ANEXO 2.17 CULTURA  ECON</vt:lpstr>
      <vt:lpstr>ANEXO 2.18 PDR</vt:lpstr>
      <vt:lpstr>ANEXO 2.19 HIDROCARB.</vt:lpstr>
      <vt:lpstr>ANEXO 2.20 HIDROC. ECON</vt:lpstr>
      <vt:lpstr>ANEXO 2.21 FORTALECE</vt:lpstr>
      <vt:lpstr>ANEXO 2.22 FORTALECE ECONO</vt:lpstr>
      <vt:lpstr>ANEXO 2.23 FORT. FINAN REM</vt:lpstr>
      <vt:lpstr>ANEXO 2.24 FORT INV4 REF</vt:lpstr>
      <vt:lpstr>ANEXO 2.25 PROG (AAL) </vt:lpstr>
      <vt:lpstr>ANEXO 2.26 AGUAS RESID</vt:lpstr>
      <vt:lpstr>ANEXO 2.27 FRONTERAS</vt:lpstr>
      <vt:lpstr>ANEXO 2.28 REC TRANS</vt:lpstr>
      <vt:lpstr>ANEXO 2.29 A REC TRANS REM</vt:lpstr>
      <vt:lpstr>ANEXO 3</vt:lpstr>
      <vt:lpstr>ANEXO 4.10 ACCXCONTRATO</vt:lpstr>
      <vt:lpstr>ACCCONVENIDAS 4.B</vt:lpstr>
      <vt:lpstr>ANEXO 9 CUADRO DE FIRMAS</vt:lpstr>
      <vt:lpstr>'ACCCONVENIDAS 4.B'!Área_de_impresión</vt:lpstr>
      <vt:lpstr>'ANEXO 2'!Área_de_impresión</vt:lpstr>
      <vt:lpstr>'ANEXO 2.1.'!Área_de_impresión</vt:lpstr>
      <vt:lpstr>'ANEXO 3'!Área_de_impresión</vt:lpstr>
      <vt:lpstr>'ANEXO 4.10 ACCXCONTRATO'!Área_de_impresión</vt:lpstr>
      <vt:lpstr>'ANEXO 9 CUADRO DE FIRMAS'!Área_de_impresión</vt:lpstr>
      <vt:lpstr>'ACCCONVENIDAS 4.B'!Títulos_a_imprimir</vt:lpstr>
      <vt:lpstr>'ANEXO 2'!Títulos_a_imprimir</vt:lpstr>
      <vt:lpstr>'ANEXO 2.1.'!Títulos_a_imprimir</vt:lpstr>
      <vt:lpstr>'ANEXO 3'!Títulos_a_imprimir</vt:lpstr>
      <vt:lpstr>'ANEXO 4.10 ACCXCONTRATO'!Títulos_a_imprimir</vt:lpstr>
      <vt:lpstr>TRIM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tacitoa</dc:creator>
  <cp:lastModifiedBy>YUDER</cp:lastModifiedBy>
  <cp:lastPrinted>2017-10-27T22:21:51Z</cp:lastPrinted>
  <dcterms:created xsi:type="dcterms:W3CDTF">2012-04-10T22:17:31Z</dcterms:created>
  <dcterms:modified xsi:type="dcterms:W3CDTF">2017-10-27T22:22:27Z</dcterms:modified>
</cp:coreProperties>
</file>